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384" activeTab="7"/>
  </bookViews>
  <sheets>
    <sheet name="Start Up" sheetId="1" r:id="rId1"/>
    <sheet name="Income Statement- Year 1" sheetId="2" r:id="rId2"/>
    <sheet name="Income Statement- Year 2" sheetId="3" r:id="rId3"/>
    <sheet name="Income Statement- Year 3" sheetId="4" r:id="rId4"/>
    <sheet name="Cash Flow - Year 1" sheetId="9" r:id="rId5"/>
    <sheet name="Cash Flow - Year 2" sheetId="10" r:id="rId6"/>
    <sheet name="Cash Flow - Year 3" sheetId="11" r:id="rId7"/>
    <sheet name="Balance Sheet - Year 1" sheetId="1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2" l="1"/>
  <c r="D21" i="12" s="1"/>
  <c r="D19" i="12"/>
  <c r="D16" i="12"/>
  <c r="D9" i="12"/>
  <c r="D10" i="12" s="1"/>
  <c r="D5" i="12"/>
  <c r="D6" i="12" s="1"/>
  <c r="N10" i="10"/>
  <c r="N10" i="9"/>
  <c r="C9" i="9"/>
  <c r="D9" i="9"/>
  <c r="C10" i="9" s="1"/>
  <c r="O7" i="9"/>
  <c r="O6" i="9"/>
  <c r="O5" i="9"/>
  <c r="O4" i="9"/>
  <c r="D23" i="12" l="1"/>
  <c r="D12" i="12"/>
  <c r="D17" i="12"/>
  <c r="D11" i="9"/>
  <c r="B10" i="9"/>
  <c r="C11" i="9" s="1"/>
  <c r="O27" i="11"/>
  <c r="O26" i="11"/>
  <c r="O25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O22" i="11"/>
  <c r="O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1" i="11" s="1"/>
  <c r="C12" i="11" s="1"/>
  <c r="O7" i="11"/>
  <c r="O6" i="11"/>
  <c r="O5" i="11"/>
  <c r="O4" i="11"/>
  <c r="O26" i="10"/>
  <c r="O25" i="10"/>
  <c r="O24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O21" i="10"/>
  <c r="O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N9" i="10"/>
  <c r="M10" i="10" s="1"/>
  <c r="N11" i="10" s="1"/>
  <c r="M9" i="10"/>
  <c r="L10" i="10" s="1"/>
  <c r="M11" i="10" s="1"/>
  <c r="L9" i="10"/>
  <c r="K10" i="10" s="1"/>
  <c r="L11" i="10" s="1"/>
  <c r="K9" i="10"/>
  <c r="J10" i="10" s="1"/>
  <c r="K11" i="10" s="1"/>
  <c r="J9" i="10"/>
  <c r="I10" i="10" s="1"/>
  <c r="J11" i="10" s="1"/>
  <c r="I9" i="10"/>
  <c r="H10" i="10" s="1"/>
  <c r="I11" i="10" s="1"/>
  <c r="H9" i="10"/>
  <c r="G10" i="10" s="1"/>
  <c r="H11" i="10" s="1"/>
  <c r="G9" i="10"/>
  <c r="F10" i="10" s="1"/>
  <c r="G11" i="10" s="1"/>
  <c r="F9" i="10"/>
  <c r="E10" i="10" s="1"/>
  <c r="F11" i="10" s="1"/>
  <c r="E9" i="10"/>
  <c r="D10" i="10" s="1"/>
  <c r="E11" i="10" s="1"/>
  <c r="D9" i="10"/>
  <c r="C10" i="10" s="1"/>
  <c r="D11" i="10" s="1"/>
  <c r="C9" i="10"/>
  <c r="B10" i="10" s="1"/>
  <c r="C11" i="10" s="1"/>
  <c r="O6" i="10"/>
  <c r="O5" i="10"/>
  <c r="O4" i="10"/>
  <c r="O3" i="10"/>
  <c r="O26" i="9"/>
  <c r="O25" i="9"/>
  <c r="O24" i="9"/>
  <c r="N23" i="9"/>
  <c r="M23" i="9"/>
  <c r="L23" i="9"/>
  <c r="K23" i="9"/>
  <c r="J23" i="9"/>
  <c r="I23" i="9"/>
  <c r="H23" i="9"/>
  <c r="G23" i="9"/>
  <c r="F23" i="9"/>
  <c r="E23" i="9"/>
  <c r="D23" i="9"/>
  <c r="C23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N19" i="9"/>
  <c r="M19" i="9"/>
  <c r="L19" i="9"/>
  <c r="K19" i="9"/>
  <c r="J19" i="9"/>
  <c r="I19" i="9"/>
  <c r="H19" i="9"/>
  <c r="G19" i="9"/>
  <c r="F19" i="9"/>
  <c r="E19" i="9"/>
  <c r="D19" i="9"/>
  <c r="C19" i="9"/>
  <c r="N14" i="9"/>
  <c r="M14" i="9"/>
  <c r="L14" i="9"/>
  <c r="K14" i="9"/>
  <c r="J14" i="9"/>
  <c r="I14" i="9"/>
  <c r="H14" i="9"/>
  <c r="G14" i="9"/>
  <c r="F14" i="9"/>
  <c r="E14" i="9"/>
  <c r="D14" i="9"/>
  <c r="C14" i="9"/>
  <c r="N13" i="9"/>
  <c r="M13" i="9"/>
  <c r="L13" i="9"/>
  <c r="K13" i="9"/>
  <c r="J13" i="9"/>
  <c r="I13" i="9"/>
  <c r="H13" i="9"/>
  <c r="G13" i="9"/>
  <c r="F13" i="9"/>
  <c r="E13" i="9"/>
  <c r="D13" i="9"/>
  <c r="C13" i="9"/>
  <c r="N12" i="9"/>
  <c r="M12" i="9"/>
  <c r="L12" i="9"/>
  <c r="K12" i="9"/>
  <c r="J12" i="9"/>
  <c r="I12" i="9"/>
  <c r="H12" i="9"/>
  <c r="G12" i="9"/>
  <c r="F12" i="9"/>
  <c r="E12" i="9"/>
  <c r="D12" i="9"/>
  <c r="C12" i="9"/>
  <c r="N9" i="9"/>
  <c r="M9" i="9"/>
  <c r="L9" i="9"/>
  <c r="K9" i="9"/>
  <c r="J9" i="9"/>
  <c r="I9" i="9"/>
  <c r="H9" i="9"/>
  <c r="G9" i="9"/>
  <c r="F9" i="9"/>
  <c r="E9" i="9"/>
  <c r="C21" i="4"/>
  <c r="D21" i="4"/>
  <c r="E21" i="4"/>
  <c r="F21" i="4"/>
  <c r="G21" i="4"/>
  <c r="H21" i="4"/>
  <c r="I21" i="4"/>
  <c r="J21" i="4"/>
  <c r="K21" i="4"/>
  <c r="L21" i="4"/>
  <c r="M21" i="4"/>
  <c r="B21" i="4"/>
  <c r="C13" i="4"/>
  <c r="D13" i="4"/>
  <c r="E13" i="4"/>
  <c r="F13" i="4"/>
  <c r="G13" i="4"/>
  <c r="H13" i="4"/>
  <c r="I13" i="4"/>
  <c r="J13" i="4"/>
  <c r="K13" i="4"/>
  <c r="L13" i="4"/>
  <c r="M13" i="4"/>
  <c r="B13" i="4"/>
  <c r="C12" i="4"/>
  <c r="D12" i="4"/>
  <c r="E12" i="4"/>
  <c r="F12" i="4"/>
  <c r="G12" i="4"/>
  <c r="H12" i="4"/>
  <c r="I12" i="4"/>
  <c r="J12" i="4"/>
  <c r="K12" i="4"/>
  <c r="L12" i="4"/>
  <c r="M12" i="4"/>
  <c r="B12" i="4"/>
  <c r="C11" i="4"/>
  <c r="D11" i="4"/>
  <c r="E11" i="4"/>
  <c r="F11" i="4"/>
  <c r="G11" i="4"/>
  <c r="H11" i="4"/>
  <c r="I11" i="4"/>
  <c r="J11" i="4"/>
  <c r="K11" i="4"/>
  <c r="L11" i="4"/>
  <c r="M11" i="4"/>
  <c r="B11" i="4"/>
  <c r="C10" i="4"/>
  <c r="D10" i="4"/>
  <c r="E10" i="4"/>
  <c r="F10" i="4"/>
  <c r="G10" i="4"/>
  <c r="H10" i="4"/>
  <c r="I10" i="4"/>
  <c r="J10" i="4"/>
  <c r="K10" i="4"/>
  <c r="L10" i="4"/>
  <c r="M10" i="4"/>
  <c r="B10" i="4"/>
  <c r="N5" i="4"/>
  <c r="N6" i="4"/>
  <c r="N7" i="4"/>
  <c r="N4" i="4"/>
  <c r="C21" i="3"/>
  <c r="D21" i="3"/>
  <c r="E21" i="3"/>
  <c r="F21" i="3"/>
  <c r="G21" i="3"/>
  <c r="H21" i="3"/>
  <c r="I21" i="3"/>
  <c r="J21" i="3"/>
  <c r="K21" i="3"/>
  <c r="L21" i="3"/>
  <c r="M21" i="3"/>
  <c r="B21" i="3"/>
  <c r="C13" i="3"/>
  <c r="D13" i="3"/>
  <c r="E13" i="3"/>
  <c r="F13" i="3"/>
  <c r="G13" i="3"/>
  <c r="H13" i="3"/>
  <c r="I13" i="3"/>
  <c r="J13" i="3"/>
  <c r="K13" i="3"/>
  <c r="L13" i="3"/>
  <c r="M13" i="3"/>
  <c r="B13" i="3"/>
  <c r="C12" i="3"/>
  <c r="D12" i="3"/>
  <c r="E12" i="3"/>
  <c r="F12" i="3"/>
  <c r="G12" i="3"/>
  <c r="H12" i="3"/>
  <c r="I12" i="3"/>
  <c r="J12" i="3"/>
  <c r="K12" i="3"/>
  <c r="L12" i="3"/>
  <c r="M12" i="3"/>
  <c r="B12" i="3"/>
  <c r="C11" i="3"/>
  <c r="D11" i="3"/>
  <c r="E11" i="3"/>
  <c r="F11" i="3"/>
  <c r="G11" i="3"/>
  <c r="H11" i="3"/>
  <c r="I11" i="3"/>
  <c r="J11" i="3"/>
  <c r="K11" i="3"/>
  <c r="L11" i="3"/>
  <c r="M11" i="3"/>
  <c r="B11" i="3"/>
  <c r="C10" i="3"/>
  <c r="D10" i="3"/>
  <c r="E10" i="3"/>
  <c r="F10" i="3"/>
  <c r="G10" i="3"/>
  <c r="H10" i="3"/>
  <c r="I10" i="3"/>
  <c r="J10" i="3"/>
  <c r="K10" i="3"/>
  <c r="L10" i="3"/>
  <c r="M10" i="3"/>
  <c r="B10" i="3"/>
  <c r="N5" i="3"/>
  <c r="N6" i="3"/>
  <c r="N7" i="3"/>
  <c r="N4" i="3"/>
  <c r="F11" i="11" l="1"/>
  <c r="G12" i="11" s="1"/>
  <c r="J11" i="11"/>
  <c r="K12" i="11" s="1"/>
  <c r="K11" i="11"/>
  <c r="L12" i="11" s="1"/>
  <c r="D11" i="11"/>
  <c r="E12" i="11" s="1"/>
  <c r="H11" i="11"/>
  <c r="I12" i="11" s="1"/>
  <c r="L11" i="11"/>
  <c r="M12" i="11" s="1"/>
  <c r="C11" i="11"/>
  <c r="G11" i="11"/>
  <c r="H12" i="11" s="1"/>
  <c r="E11" i="11"/>
  <c r="F12" i="11" s="1"/>
  <c r="F17" i="11" s="1"/>
  <c r="F32" i="11" s="1"/>
  <c r="F33" i="11" s="1"/>
  <c r="I11" i="11"/>
  <c r="J12" i="11" s="1"/>
  <c r="J17" i="11" s="1"/>
  <c r="J32" i="11" s="1"/>
  <c r="J33" i="11" s="1"/>
  <c r="M11" i="11"/>
  <c r="N12" i="11" s="1"/>
  <c r="N17" i="11" s="1"/>
  <c r="N32" i="11" s="1"/>
  <c r="D29" i="11"/>
  <c r="D31" i="11" s="1"/>
  <c r="H29" i="11"/>
  <c r="H31" i="11" s="1"/>
  <c r="L29" i="11"/>
  <c r="L31" i="11" s="1"/>
  <c r="E29" i="11"/>
  <c r="E31" i="11" s="1"/>
  <c r="I29" i="11"/>
  <c r="I31" i="11" s="1"/>
  <c r="M29" i="11"/>
  <c r="M31" i="11" s="1"/>
  <c r="D16" i="10"/>
  <c r="D31" i="10" s="1"/>
  <c r="O11" i="10"/>
  <c r="O10" i="10"/>
  <c r="K16" i="10"/>
  <c r="K31" i="10" s="1"/>
  <c r="K32" i="10" s="1"/>
  <c r="L16" i="10"/>
  <c r="L31" i="10" s="1"/>
  <c r="C16" i="10"/>
  <c r="C31" i="10" s="1"/>
  <c r="G16" i="10"/>
  <c r="G31" i="10" s="1"/>
  <c r="H16" i="10"/>
  <c r="H31" i="10" s="1"/>
  <c r="E16" i="10"/>
  <c r="E31" i="10" s="1"/>
  <c r="I16" i="10"/>
  <c r="I31" i="10" s="1"/>
  <c r="M16" i="10"/>
  <c r="M31" i="10" s="1"/>
  <c r="M32" i="10" s="1"/>
  <c r="F16" i="10"/>
  <c r="F31" i="10" s="1"/>
  <c r="J16" i="10"/>
  <c r="J31" i="10" s="1"/>
  <c r="N16" i="10"/>
  <c r="N31" i="10" s="1"/>
  <c r="E28" i="10"/>
  <c r="E30" i="10" s="1"/>
  <c r="I28" i="10"/>
  <c r="I30" i="10" s="1"/>
  <c r="M28" i="10"/>
  <c r="M30" i="10" s="1"/>
  <c r="O22" i="10"/>
  <c r="O23" i="10"/>
  <c r="F28" i="10"/>
  <c r="F30" i="10" s="1"/>
  <c r="J28" i="10"/>
  <c r="J30" i="10" s="1"/>
  <c r="N28" i="10"/>
  <c r="N30" i="10" s="1"/>
  <c r="C16" i="9"/>
  <c r="C31" i="9" s="1"/>
  <c r="L10" i="9"/>
  <c r="D10" i="9"/>
  <c r="E10" i="9"/>
  <c r="M10" i="9"/>
  <c r="K28" i="9"/>
  <c r="K30" i="9" s="1"/>
  <c r="H10" i="9"/>
  <c r="I10" i="9"/>
  <c r="F10" i="9"/>
  <c r="J10" i="9"/>
  <c r="C28" i="9"/>
  <c r="C30" i="9" s="1"/>
  <c r="G28" i="9"/>
  <c r="G30" i="9" s="1"/>
  <c r="G10" i="9"/>
  <c r="K10" i="9"/>
  <c r="F28" i="9"/>
  <c r="F30" i="9" s="1"/>
  <c r="J28" i="9"/>
  <c r="J30" i="9" s="1"/>
  <c r="N28" i="9"/>
  <c r="N30" i="9" s="1"/>
  <c r="O12" i="9"/>
  <c r="O13" i="9"/>
  <c r="O14" i="9"/>
  <c r="O23" i="11"/>
  <c r="O24" i="11"/>
  <c r="D28" i="9"/>
  <c r="D30" i="9" s="1"/>
  <c r="H28" i="9"/>
  <c r="H30" i="9" s="1"/>
  <c r="L28" i="9"/>
  <c r="L30" i="9" s="1"/>
  <c r="O12" i="10"/>
  <c r="O13" i="10"/>
  <c r="O14" i="10"/>
  <c r="C28" i="10"/>
  <c r="C30" i="10" s="1"/>
  <c r="G28" i="10"/>
  <c r="G30" i="10" s="1"/>
  <c r="K28" i="10"/>
  <c r="K30" i="10" s="1"/>
  <c r="F29" i="11"/>
  <c r="F31" i="11" s="1"/>
  <c r="J29" i="11"/>
  <c r="J31" i="11" s="1"/>
  <c r="N29" i="11"/>
  <c r="N31" i="11" s="1"/>
  <c r="E28" i="9"/>
  <c r="E30" i="9" s="1"/>
  <c r="I28" i="9"/>
  <c r="I30" i="9" s="1"/>
  <c r="M28" i="9"/>
  <c r="M30" i="9" s="1"/>
  <c r="O22" i="9"/>
  <c r="O23" i="9"/>
  <c r="D28" i="10"/>
  <c r="D30" i="10" s="1"/>
  <c r="H28" i="10"/>
  <c r="H30" i="10" s="1"/>
  <c r="L28" i="10"/>
  <c r="L30" i="10" s="1"/>
  <c r="O13" i="11"/>
  <c r="O14" i="11"/>
  <c r="O15" i="11"/>
  <c r="C29" i="11"/>
  <c r="C31" i="11" s="1"/>
  <c r="G29" i="11"/>
  <c r="G31" i="11" s="1"/>
  <c r="K29" i="11"/>
  <c r="K31" i="11" s="1"/>
  <c r="O20" i="11"/>
  <c r="O10" i="11"/>
  <c r="O9" i="10"/>
  <c r="O19" i="10"/>
  <c r="O19" i="9"/>
  <c r="N4" i="2"/>
  <c r="N10" i="3"/>
  <c r="C22" i="2"/>
  <c r="D22" i="2"/>
  <c r="E22" i="2"/>
  <c r="F22" i="2"/>
  <c r="G22" i="2"/>
  <c r="H22" i="2"/>
  <c r="I22" i="2"/>
  <c r="J22" i="2"/>
  <c r="K22" i="2"/>
  <c r="L22" i="2"/>
  <c r="M22" i="2"/>
  <c r="B22" i="2"/>
  <c r="C14" i="2"/>
  <c r="D14" i="2"/>
  <c r="E14" i="2"/>
  <c r="F14" i="2"/>
  <c r="G14" i="2"/>
  <c r="H14" i="2"/>
  <c r="I14" i="2"/>
  <c r="J14" i="2"/>
  <c r="K14" i="2"/>
  <c r="L14" i="2"/>
  <c r="M14" i="2"/>
  <c r="B14" i="2"/>
  <c r="C13" i="2"/>
  <c r="D13" i="2"/>
  <c r="E13" i="2"/>
  <c r="F13" i="2"/>
  <c r="G13" i="2"/>
  <c r="H13" i="2"/>
  <c r="I13" i="2"/>
  <c r="J13" i="2"/>
  <c r="K13" i="2"/>
  <c r="L13" i="2"/>
  <c r="M13" i="2"/>
  <c r="B13" i="2"/>
  <c r="C12" i="2"/>
  <c r="D12" i="2"/>
  <c r="E12" i="2"/>
  <c r="F12" i="2"/>
  <c r="G12" i="2"/>
  <c r="H12" i="2"/>
  <c r="I12" i="2"/>
  <c r="J12" i="2"/>
  <c r="K12" i="2"/>
  <c r="L12" i="2"/>
  <c r="M12" i="2"/>
  <c r="B12" i="2"/>
  <c r="N5" i="2"/>
  <c r="N6" i="2"/>
  <c r="N7" i="2"/>
  <c r="C11" i="2"/>
  <c r="D11" i="2"/>
  <c r="E11" i="2"/>
  <c r="F11" i="2"/>
  <c r="G11" i="2"/>
  <c r="H11" i="2"/>
  <c r="I11" i="2"/>
  <c r="J11" i="2"/>
  <c r="K11" i="2"/>
  <c r="L11" i="2"/>
  <c r="M11" i="2"/>
  <c r="B11" i="2"/>
  <c r="N33" i="11" l="1"/>
  <c r="L17" i="11"/>
  <c r="L32" i="11" s="1"/>
  <c r="L33" i="11" s="1"/>
  <c r="K17" i="11"/>
  <c r="K32" i="11" s="1"/>
  <c r="K33" i="11" s="1"/>
  <c r="D12" i="11"/>
  <c r="O11" i="11"/>
  <c r="M17" i="11"/>
  <c r="M32" i="11" s="1"/>
  <c r="M33" i="11" s="1"/>
  <c r="E17" i="11"/>
  <c r="E32" i="11" s="1"/>
  <c r="E33" i="11" s="1"/>
  <c r="C17" i="11"/>
  <c r="C32" i="11" s="1"/>
  <c r="C33" i="11" s="1"/>
  <c r="I17" i="11"/>
  <c r="I32" i="11" s="1"/>
  <c r="I33" i="11" s="1"/>
  <c r="G17" i="11"/>
  <c r="G32" i="11" s="1"/>
  <c r="G33" i="11" s="1"/>
  <c r="H17" i="11"/>
  <c r="H32" i="11" s="1"/>
  <c r="H33" i="11" s="1"/>
  <c r="H32" i="10"/>
  <c r="O30" i="10"/>
  <c r="N32" i="10"/>
  <c r="I32" i="10"/>
  <c r="C32" i="10"/>
  <c r="O31" i="10"/>
  <c r="O32" i="10" s="1"/>
  <c r="F32" i="10"/>
  <c r="G32" i="10"/>
  <c r="J32" i="10"/>
  <c r="E32" i="10"/>
  <c r="L32" i="10"/>
  <c r="D32" i="10"/>
  <c r="O16" i="10"/>
  <c r="O28" i="10"/>
  <c r="C32" i="9"/>
  <c r="O30" i="9"/>
  <c r="H11" i="9"/>
  <c r="H16" i="9" s="1"/>
  <c r="H31" i="9" s="1"/>
  <c r="H32" i="9" s="1"/>
  <c r="G11" i="9"/>
  <c r="G16" i="9" s="1"/>
  <c r="G31" i="9" s="1"/>
  <c r="G32" i="9" s="1"/>
  <c r="N11" i="9"/>
  <c r="N16" i="9" s="1"/>
  <c r="N31" i="9" s="1"/>
  <c r="N32" i="9" s="1"/>
  <c r="J11" i="9"/>
  <c r="J16" i="9" s="1"/>
  <c r="J31" i="9" s="1"/>
  <c r="J32" i="9" s="1"/>
  <c r="F11" i="9"/>
  <c r="F16" i="9" s="1"/>
  <c r="F31" i="9" s="1"/>
  <c r="F32" i="9" s="1"/>
  <c r="I11" i="9"/>
  <c r="I16" i="9" s="1"/>
  <c r="I31" i="9" s="1"/>
  <c r="I32" i="9" s="1"/>
  <c r="D16" i="9"/>
  <c r="D31" i="9" s="1"/>
  <c r="D32" i="9" s="1"/>
  <c r="O10" i="9"/>
  <c r="L11" i="9"/>
  <c r="L16" i="9" s="1"/>
  <c r="L31" i="9" s="1"/>
  <c r="L32" i="9" s="1"/>
  <c r="K11" i="9"/>
  <c r="K16" i="9" s="1"/>
  <c r="K31" i="9" s="1"/>
  <c r="K32" i="9" s="1"/>
  <c r="M11" i="9"/>
  <c r="M16" i="9" s="1"/>
  <c r="M31" i="9" s="1"/>
  <c r="M32" i="9" s="1"/>
  <c r="E11" i="9"/>
  <c r="E16" i="9" s="1"/>
  <c r="E31" i="9" s="1"/>
  <c r="E32" i="9" s="1"/>
  <c r="O28" i="9"/>
  <c r="O29" i="11"/>
  <c r="O31" i="11" s="1"/>
  <c r="N11" i="2"/>
  <c r="N11" i="3"/>
  <c r="N13" i="3"/>
  <c r="N12" i="3"/>
  <c r="O12" i="11" l="1"/>
  <c r="O17" i="11" s="1"/>
  <c r="O32" i="11" s="1"/>
  <c r="O33" i="11" s="1"/>
  <c r="D17" i="11"/>
  <c r="D32" i="11" s="1"/>
  <c r="D33" i="11" s="1"/>
  <c r="O31" i="9"/>
  <c r="O32" i="9" s="1"/>
  <c r="C10" i="1" l="1"/>
  <c r="N25" i="4"/>
  <c r="N24" i="4"/>
  <c r="N23" i="4"/>
  <c r="M22" i="4"/>
  <c r="L22" i="4"/>
  <c r="K22" i="4"/>
  <c r="J22" i="4"/>
  <c r="I22" i="4"/>
  <c r="H22" i="4"/>
  <c r="G22" i="4"/>
  <c r="F22" i="4"/>
  <c r="E22" i="4"/>
  <c r="D22" i="4"/>
  <c r="C22" i="4"/>
  <c r="B22" i="4"/>
  <c r="N20" i="4"/>
  <c r="N19" i="4"/>
  <c r="M18" i="4"/>
  <c r="M27" i="4" s="1"/>
  <c r="L18" i="4"/>
  <c r="K18" i="4"/>
  <c r="J18" i="4"/>
  <c r="I18" i="4"/>
  <c r="I27" i="4" s="1"/>
  <c r="H18" i="4"/>
  <c r="G18" i="4"/>
  <c r="F18" i="4"/>
  <c r="E18" i="4"/>
  <c r="E27" i="4" s="1"/>
  <c r="D18" i="4"/>
  <c r="C18" i="4"/>
  <c r="B18" i="4"/>
  <c r="J15" i="4"/>
  <c r="F15" i="4"/>
  <c r="L15" i="4"/>
  <c r="K15" i="4"/>
  <c r="H15" i="4"/>
  <c r="G15" i="4"/>
  <c r="D15" i="4"/>
  <c r="C15" i="4"/>
  <c r="B15" i="4"/>
  <c r="N25" i="3"/>
  <c r="N24" i="3"/>
  <c r="N23" i="3"/>
  <c r="M22" i="3"/>
  <c r="L22" i="3"/>
  <c r="K22" i="3"/>
  <c r="J22" i="3"/>
  <c r="I22" i="3"/>
  <c r="H22" i="3"/>
  <c r="G22" i="3"/>
  <c r="F22" i="3"/>
  <c r="E22" i="3"/>
  <c r="D22" i="3"/>
  <c r="C22" i="3"/>
  <c r="B22" i="3"/>
  <c r="N20" i="3"/>
  <c r="N19" i="3"/>
  <c r="M18" i="3"/>
  <c r="L18" i="3"/>
  <c r="K18" i="3"/>
  <c r="K27" i="3" s="1"/>
  <c r="J18" i="3"/>
  <c r="I18" i="3"/>
  <c r="H18" i="3"/>
  <c r="G18" i="3"/>
  <c r="G27" i="3" s="1"/>
  <c r="F18" i="3"/>
  <c r="E18" i="3"/>
  <c r="D18" i="3"/>
  <c r="C18" i="3"/>
  <c r="C27" i="3" s="1"/>
  <c r="B18" i="3"/>
  <c r="L15" i="3"/>
  <c r="J15" i="3"/>
  <c r="I15" i="3"/>
  <c r="F15" i="3"/>
  <c r="B15" i="3"/>
  <c r="M15" i="3"/>
  <c r="H15" i="3"/>
  <c r="E15" i="3"/>
  <c r="D15" i="3"/>
  <c r="N20" i="2"/>
  <c r="N21" i="2"/>
  <c r="N24" i="2"/>
  <c r="N25" i="2"/>
  <c r="N26" i="2"/>
  <c r="C23" i="2"/>
  <c r="D23" i="2"/>
  <c r="E23" i="2"/>
  <c r="F23" i="2"/>
  <c r="G23" i="2"/>
  <c r="H23" i="2"/>
  <c r="I23" i="2"/>
  <c r="J23" i="2"/>
  <c r="K23" i="2"/>
  <c r="L23" i="2"/>
  <c r="M23" i="2"/>
  <c r="B23" i="2"/>
  <c r="K19" i="2"/>
  <c r="L19" i="2"/>
  <c r="M19" i="2"/>
  <c r="C19" i="2"/>
  <c r="D19" i="2"/>
  <c r="E19" i="2"/>
  <c r="F19" i="2"/>
  <c r="G19" i="2"/>
  <c r="H19" i="2"/>
  <c r="I19" i="2"/>
  <c r="J19" i="2"/>
  <c r="B19" i="2"/>
  <c r="N14" i="2"/>
  <c r="F27" i="4" l="1"/>
  <c r="J27" i="4"/>
  <c r="G28" i="2"/>
  <c r="F27" i="3"/>
  <c r="F28" i="3" s="1"/>
  <c r="F29" i="3" s="1"/>
  <c r="F30" i="3" s="1"/>
  <c r="J27" i="3"/>
  <c r="J28" i="3" s="1"/>
  <c r="J29" i="3" s="1"/>
  <c r="J30" i="3" s="1"/>
  <c r="C27" i="4"/>
  <c r="G27" i="4"/>
  <c r="G28" i="4" s="1"/>
  <c r="G29" i="4" s="1"/>
  <c r="G30" i="4" s="1"/>
  <c r="K27" i="4"/>
  <c r="K28" i="4" s="1"/>
  <c r="K29" i="4" s="1"/>
  <c r="K30" i="4" s="1"/>
  <c r="D27" i="4"/>
  <c r="H27" i="4"/>
  <c r="H28" i="4" s="1"/>
  <c r="H29" i="4" s="1"/>
  <c r="H30" i="4" s="1"/>
  <c r="L27" i="4"/>
  <c r="L28" i="4" s="1"/>
  <c r="D27" i="3"/>
  <c r="D28" i="3" s="1"/>
  <c r="D29" i="3" s="1"/>
  <c r="D30" i="3" s="1"/>
  <c r="H27" i="3"/>
  <c r="H28" i="3" s="1"/>
  <c r="H29" i="3" s="1"/>
  <c r="H30" i="3" s="1"/>
  <c r="L27" i="3"/>
  <c r="L28" i="3" s="1"/>
  <c r="L29" i="3" s="1"/>
  <c r="L30" i="3" s="1"/>
  <c r="N21" i="3"/>
  <c r="N22" i="3"/>
  <c r="E27" i="3"/>
  <c r="E28" i="3" s="1"/>
  <c r="E29" i="3" s="1"/>
  <c r="E30" i="3" s="1"/>
  <c r="I27" i="3"/>
  <c r="I28" i="3" s="1"/>
  <c r="I29" i="3" s="1"/>
  <c r="I30" i="3" s="1"/>
  <c r="M27" i="3"/>
  <c r="M28" i="3" s="1"/>
  <c r="M29" i="3" s="1"/>
  <c r="M30" i="3" s="1"/>
  <c r="C28" i="2"/>
  <c r="H28" i="2"/>
  <c r="D28" i="2"/>
  <c r="N23" i="2"/>
  <c r="N12" i="2"/>
  <c r="N22" i="2"/>
  <c r="L28" i="2"/>
  <c r="K28" i="2"/>
  <c r="N13" i="2"/>
  <c r="J28" i="2"/>
  <c r="F28" i="2"/>
  <c r="M28" i="2"/>
  <c r="I28" i="2"/>
  <c r="E28" i="2"/>
  <c r="N21" i="4"/>
  <c r="F28" i="4"/>
  <c r="F29" i="4" s="1"/>
  <c r="F30" i="4" s="1"/>
  <c r="J28" i="4"/>
  <c r="J29" i="4" s="1"/>
  <c r="J30" i="4" s="1"/>
  <c r="B27" i="4"/>
  <c r="B28" i="4" s="1"/>
  <c r="B29" i="4" s="1"/>
  <c r="B30" i="4" s="1"/>
  <c r="N13" i="4"/>
  <c r="N12" i="4"/>
  <c r="N11" i="4"/>
  <c r="E15" i="4"/>
  <c r="I15" i="4"/>
  <c r="M15" i="4"/>
  <c r="C28" i="4"/>
  <c r="C29" i="4" s="1"/>
  <c r="C30" i="4" s="1"/>
  <c r="D28" i="4"/>
  <c r="N22" i="4"/>
  <c r="B27" i="3"/>
  <c r="B28" i="3" s="1"/>
  <c r="B29" i="3" s="1"/>
  <c r="B30" i="3" s="1"/>
  <c r="C15" i="3"/>
  <c r="C28" i="3" s="1"/>
  <c r="G15" i="3"/>
  <c r="K15" i="3"/>
  <c r="N18" i="4"/>
  <c r="N10" i="4"/>
  <c r="N18" i="3"/>
  <c r="B28" i="2"/>
  <c r="N27" i="4" l="1"/>
  <c r="N27" i="3"/>
  <c r="N15" i="4"/>
  <c r="N15" i="3"/>
  <c r="K28" i="3"/>
  <c r="K29" i="3" s="1"/>
  <c r="K30" i="3" s="1"/>
  <c r="G28" i="3"/>
  <c r="G29" i="3" s="1"/>
  <c r="E28" i="4"/>
  <c r="E29" i="4" s="1"/>
  <c r="E30" i="4" s="1"/>
  <c r="I28" i="4"/>
  <c r="I29" i="4" s="1"/>
  <c r="I30" i="4" s="1"/>
  <c r="M28" i="4"/>
  <c r="M29" i="4" s="1"/>
  <c r="M30" i="4" s="1"/>
  <c r="L29" i="4"/>
  <c r="L30" i="4" s="1"/>
  <c r="D29" i="4"/>
  <c r="D30" i="4" s="1"/>
  <c r="C29" i="3"/>
  <c r="C30" i="3" s="1"/>
  <c r="N28" i="4" l="1"/>
  <c r="N28" i="3"/>
  <c r="N29" i="3" s="1"/>
  <c r="N30" i="3" s="1"/>
  <c r="G30" i="3"/>
  <c r="N29" i="4"/>
  <c r="N30" i="4" s="1"/>
  <c r="N19" i="2" l="1"/>
  <c r="N28" i="2" s="1"/>
  <c r="D16" i="2"/>
  <c r="E16" i="2"/>
  <c r="F16" i="2"/>
  <c r="G16" i="2"/>
  <c r="G29" i="2" s="1"/>
  <c r="H16" i="2"/>
  <c r="I16" i="2"/>
  <c r="J16" i="2"/>
  <c r="K16" i="2"/>
  <c r="L16" i="2"/>
  <c r="M16" i="2"/>
  <c r="C16" i="2"/>
  <c r="B16" i="2"/>
  <c r="B29" i="2" s="1"/>
  <c r="H29" i="2" l="1"/>
  <c r="H30" i="2" s="1"/>
  <c r="D29" i="2"/>
  <c r="M29" i="2"/>
  <c r="M30" i="2" s="1"/>
  <c r="M31" i="2" s="1"/>
  <c r="C29" i="2"/>
  <c r="C30" i="2" s="1"/>
  <c r="C31" i="2" s="1"/>
  <c r="L29" i="2"/>
  <c r="L30" i="2" s="1"/>
  <c r="L31" i="2" s="1"/>
  <c r="K29" i="2"/>
  <c r="K30" i="2" s="1"/>
  <c r="K31" i="2" s="1"/>
  <c r="J29" i="2"/>
  <c r="J30" i="2" s="1"/>
  <c r="J31" i="2" s="1"/>
  <c r="F29" i="2"/>
  <c r="F30" i="2" s="1"/>
  <c r="F31" i="2" s="1"/>
  <c r="I29" i="2"/>
  <c r="I30" i="2" s="1"/>
  <c r="I31" i="2" s="1"/>
  <c r="E29" i="2"/>
  <c r="E30" i="2" s="1"/>
  <c r="E31" i="2" s="1"/>
  <c r="N16" i="2"/>
  <c r="B30" i="2"/>
  <c r="B31" i="2" s="1"/>
  <c r="G30" i="2"/>
  <c r="G31" i="2" s="1"/>
  <c r="D30" i="2"/>
  <c r="D31" i="2" s="1"/>
  <c r="H31" i="2" l="1"/>
  <c r="N29" i="2"/>
  <c r="N30" i="2" s="1"/>
  <c r="N31" i="2" l="1"/>
  <c r="O9" i="9" l="1"/>
  <c r="O11" i="9" l="1"/>
  <c r="O16" i="9" l="1"/>
</calcChain>
</file>

<file path=xl/sharedStrings.xml><?xml version="1.0" encoding="utf-8"?>
<sst xmlns="http://schemas.openxmlformats.org/spreadsheetml/2006/main" count="384" uniqueCount="117">
  <si>
    <t>Business Setup</t>
  </si>
  <si>
    <t>Permits (per project)</t>
  </si>
  <si>
    <t>Equipment</t>
  </si>
  <si>
    <t>Marketing/Operations</t>
  </si>
  <si>
    <t>Start-up Costs</t>
  </si>
  <si>
    <t>Total</t>
  </si>
  <si>
    <t>Categories</t>
  </si>
  <si>
    <t>$Costs</t>
  </si>
  <si>
    <t>Income Statement Year 1</t>
  </si>
  <si>
    <t>Revenue</t>
  </si>
  <si>
    <t>Gross Revenue</t>
  </si>
  <si>
    <t>Travel &amp; transportation</t>
  </si>
  <si>
    <t>Materials &amp; parts</t>
  </si>
  <si>
    <t>Insurance &amp; Admin</t>
  </si>
  <si>
    <t>Total Expenses</t>
  </si>
  <si>
    <t>Net Profit Before Tax</t>
  </si>
  <si>
    <t>Estimated Income Tax (12%)</t>
  </si>
  <si>
    <t>Net Profit After Tax</t>
  </si>
  <si>
    <t>Expenses</t>
  </si>
  <si>
    <t>Annual Total</t>
  </si>
  <si>
    <t>Training &amp; Certification</t>
  </si>
  <si>
    <t>Turbine Installation</t>
  </si>
  <si>
    <t>Assessment &amp; Consulting</t>
  </si>
  <si>
    <t>Upgrades &amp; Repairs</t>
  </si>
  <si>
    <t xml:space="preserve">Maintenance </t>
  </si>
  <si>
    <t>Commission</t>
  </si>
  <si>
    <t>Average Rates</t>
  </si>
  <si>
    <t>Revenues</t>
  </si>
  <si>
    <t xml:space="preserve"> Income Tax</t>
  </si>
  <si>
    <t>Salary</t>
  </si>
  <si>
    <t>Miscellaneous</t>
  </si>
  <si>
    <t>Utilities</t>
  </si>
  <si>
    <t>Permits</t>
  </si>
  <si>
    <t>Referral / Lead commission</t>
  </si>
  <si>
    <t xml:space="preserve">Salary </t>
  </si>
  <si>
    <t>No of employees</t>
  </si>
  <si>
    <t>Income Statement Year 2</t>
  </si>
  <si>
    <t>Income Statement Year 3</t>
  </si>
  <si>
    <t>Fixed Assets</t>
  </si>
  <si>
    <t>Cash &amp; Cash Equivalents</t>
  </si>
  <si>
    <t>Income Tax Payable</t>
  </si>
  <si>
    <t>Total Equity</t>
  </si>
  <si>
    <t>Liabilities &amp; Equity</t>
  </si>
  <si>
    <t>Category 1</t>
  </si>
  <si>
    <t>Category 2</t>
  </si>
  <si>
    <t>Category 3</t>
  </si>
  <si>
    <t>01-Mar-27</t>
  </si>
  <si>
    <t>01-Mar-28</t>
  </si>
  <si>
    <t>01-Mar-29</t>
  </si>
  <si>
    <t>Category</t>
  </si>
  <si>
    <t>01-Apr-28</t>
  </si>
  <si>
    <t>01-May-28</t>
  </si>
  <si>
    <t>01-Jun-28</t>
  </si>
  <si>
    <t>01-Jul-28</t>
  </si>
  <si>
    <t>01-Aug-28</t>
  </si>
  <si>
    <t>01-Sep-28</t>
  </si>
  <si>
    <t>01-Oct-28</t>
  </si>
  <si>
    <t>01-Nov-28</t>
  </si>
  <si>
    <t>01-Dec-28</t>
  </si>
  <si>
    <t>01-Jan-29</t>
  </si>
  <si>
    <t>01-Feb-29</t>
  </si>
  <si>
    <t>01-Apr-27</t>
  </si>
  <si>
    <t>01-May-27</t>
  </si>
  <si>
    <t>01-Jun-27</t>
  </si>
  <si>
    <t>01-Jul-27</t>
  </si>
  <si>
    <t>01-Aug-27</t>
  </si>
  <si>
    <t>01-Sep-27</t>
  </si>
  <si>
    <t>01-Oct-27</t>
  </si>
  <si>
    <t>01-Nov-27</t>
  </si>
  <si>
    <t>01-Dec-27</t>
  </si>
  <si>
    <t>01-Jan-28</t>
  </si>
  <si>
    <t>01-Feb-28</t>
  </si>
  <si>
    <t>01-Apr-26</t>
  </si>
  <si>
    <t>01-May-26</t>
  </si>
  <si>
    <t>01-Jun-26</t>
  </si>
  <si>
    <t>01-Jul-26</t>
  </si>
  <si>
    <t>01-Aug-26</t>
  </si>
  <si>
    <t>01-Sep-26</t>
  </si>
  <si>
    <t>01-Oct-26</t>
  </si>
  <si>
    <t>01-Nov-26</t>
  </si>
  <si>
    <t>01-Dec-26</t>
  </si>
  <si>
    <t>01-Jan-27</t>
  </si>
  <si>
    <t>01-Feb-27</t>
  </si>
  <si>
    <t>Balance Sheet</t>
  </si>
  <si>
    <t>Assumption Table</t>
  </si>
  <si>
    <t>Total Current Assets</t>
  </si>
  <si>
    <t>Total Fixed Assets</t>
  </si>
  <si>
    <t>Total Assets</t>
  </si>
  <si>
    <t>No of Turbine installed</t>
  </si>
  <si>
    <t>No of Assessment &amp; Consulting</t>
  </si>
  <si>
    <t>No of Maintenance</t>
  </si>
  <si>
    <t>No of upgrages &amp; Repairs</t>
  </si>
  <si>
    <t>Cash in</t>
  </si>
  <si>
    <t>Tatal Cash In</t>
  </si>
  <si>
    <t>Cash Out</t>
  </si>
  <si>
    <t>Total Cash Out</t>
  </si>
  <si>
    <t>Advance payments for turbine Installation</t>
  </si>
  <si>
    <t>01-Mar-26</t>
  </si>
  <si>
    <t>Cash Outlays</t>
  </si>
  <si>
    <t>Cash Inlays</t>
  </si>
  <si>
    <t>Net Cash Flow</t>
  </si>
  <si>
    <t>Cash In</t>
  </si>
  <si>
    <t>Total Cash In</t>
  </si>
  <si>
    <t>Cash Flow Year 1</t>
  </si>
  <si>
    <t>Cash Flow Year 2</t>
  </si>
  <si>
    <t>Total Cash out</t>
  </si>
  <si>
    <t>Cash Flow Year 3</t>
  </si>
  <si>
    <t>Current Assets</t>
  </si>
  <si>
    <t>Assets</t>
  </si>
  <si>
    <t>Current Liabilities</t>
  </si>
  <si>
    <t>Equity</t>
  </si>
  <si>
    <t>Owners Capital</t>
  </si>
  <si>
    <t>Retained Earnings</t>
  </si>
  <si>
    <t>Startup loss</t>
  </si>
  <si>
    <t>Total Liability &amp; Equity</t>
  </si>
  <si>
    <t>Total Liability</t>
  </si>
  <si>
    <t>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</si>
</sst>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$-409]* #,##0.00_ ;_-[$$-409]* \-#,##0.00\ ;_-[$$-409]* &quot;-&quot;??_ ;_-@_ "/>
    <numFmt numFmtId="166" formatCode="#,##0;[Red]#,##0"/>
    <numFmt numFmtId="167" formatCode="_-[$$-1009]* #,##0_-;\-[$$-1009]* #,##0_-;_-[$$-1009]* &quot;-&quot;_-;_-@_-"/>
    <numFmt numFmtId="168" formatCode="_-[$$-409]* #,##0_ ;_-[$$-409]* \-#,##0\ ;_-[$$-409]* &quot;-&quot;??_ ;_-@_ "/>
    <numFmt numFmtId="169" formatCode="_-* #,##0_-;\-* #,##0_-;_-* &quot;-&quot;??_-;_-@_-"/>
    <numFmt numFmtId="170" formatCode="_-[$$-1009]* #,##0.0_-;\-[$$-1009]* #,##0.0_-;_-[$$-1009]* &quot;-&quot;?_-;_-@_-"/>
    <numFmt numFmtId="171" formatCode="_-[$$-1009]* #,##0_-;\-[$$-1009]* #,##0_-;_-[$$-1009]* &quot;-&quot;?_-;_-@_-"/>
    <numFmt numFmtId="174" formatCode="_-[$$-409]* #,##0.0_ ;_-[$$-409]* \-#,##0.0\ ;_-[$$-409]* &quot;-&quot;?_ ;_-@_ "/>
    <numFmt numFmtId="175" formatCode="_-[$$-409]* #,##0_ ;_-[$$-409]* \-#,##0\ ;_-[$$-409]* &quot;-&quot;?_ ;_-@_ "/>
    <numFmt numFmtId="178" formatCode="_-[$$-1009]* #,##0_-;\-[$$-1009]* #,##0_-;_-[$$-1009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NumberFormat="1" applyFont="1"/>
    <xf numFmtId="15" fontId="2" fillId="0" borderId="0" xfId="0" applyNumberFormat="1" applyFont="1"/>
    <xf numFmtId="0" fontId="6" fillId="0" borderId="0" xfId="0" applyFont="1"/>
    <xf numFmtId="0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165" fontId="4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/>
    <xf numFmtId="167" fontId="2" fillId="0" borderId="0" xfId="2" applyNumberFormat="1" applyFon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65" fontId="9" fillId="0" borderId="0" xfId="0" applyNumberFormat="1" applyFont="1"/>
    <xf numFmtId="0" fontId="2" fillId="2" borderId="0" xfId="0" applyFont="1" applyFill="1"/>
    <xf numFmtId="1" fontId="2" fillId="0" borderId="0" xfId="0" applyNumberFormat="1" applyFont="1"/>
    <xf numFmtId="1" fontId="9" fillId="0" borderId="0" xfId="0" applyNumberFormat="1" applyFont="1"/>
    <xf numFmtId="168" fontId="2" fillId="0" borderId="0" xfId="0" applyNumberFormat="1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right" vertical="center" wrapText="1"/>
    </xf>
    <xf numFmtId="168" fontId="2" fillId="0" borderId="0" xfId="0" applyNumberFormat="1" applyFont="1" applyAlignment="1">
      <alignment horizontal="right"/>
    </xf>
    <xf numFmtId="169" fontId="2" fillId="0" borderId="0" xfId="2" applyNumberFormat="1" applyFont="1" applyAlignment="1">
      <alignment vertical="center" wrapText="1"/>
    </xf>
    <xf numFmtId="169" fontId="2" fillId="0" borderId="0" xfId="2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0" fontId="6" fillId="0" borderId="0" xfId="0" applyNumberFormat="1" applyFont="1" applyAlignment="1">
      <alignment vertical="center" wrapText="1"/>
    </xf>
    <xf numFmtId="171" fontId="2" fillId="0" borderId="0" xfId="0" applyNumberFormat="1" applyFont="1" applyAlignment="1">
      <alignment vertical="center" wrapText="1"/>
    </xf>
    <xf numFmtId="171" fontId="2" fillId="0" borderId="0" xfId="2" applyNumberFormat="1" applyFont="1" applyAlignment="1">
      <alignment vertical="center" wrapText="1"/>
    </xf>
    <xf numFmtId="175" fontId="2" fillId="0" borderId="0" xfId="0" applyNumberFormat="1" applyFont="1" applyAlignment="1">
      <alignment vertical="center" wrapText="1"/>
    </xf>
    <xf numFmtId="175" fontId="2" fillId="0" borderId="0" xfId="0" applyNumberFormat="1" applyFont="1"/>
    <xf numFmtId="174" fontId="6" fillId="0" borderId="0" xfId="0" applyNumberFormat="1" applyFont="1" applyAlignment="1">
      <alignment vertical="center" wrapText="1"/>
    </xf>
    <xf numFmtId="178" fontId="2" fillId="0" borderId="0" xfId="0" applyNumberFormat="1" applyFont="1"/>
    <xf numFmtId="167" fontId="0" fillId="0" borderId="0" xfId="0" applyNumberFormat="1"/>
    <xf numFmtId="0" fontId="10" fillId="0" borderId="0" xfId="0" applyFont="1"/>
    <xf numFmtId="167" fontId="10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110">
    <dxf>
      <numFmt numFmtId="167" formatCode="_-[$$-1009]* #,##0_-;\-[$$-1009]* #,##0_-;_-[$$-1009]* &quot;-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4" formatCode="_-[$$-409]* #,##0.0_ ;_-[$$-409]* \-#,##0.0\ ;_-[$$-409]* &quot;-&quot;?_ ;_-@_ 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4" formatCode="_-[$$-409]* #,##0.0_ ;_-[$$-409]* \-#,##0.0\ ;_-[$$-409]* &quot;-&quot;?_ ;_-@_ 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_-[$$-1009]* #,##0.0_-;\-[$$-1009]* #,##0.0_-;_-[$$-1009]* &quot;-&quot;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;[Red]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numFmt numFmtId="166" formatCode="#,##0;[Red]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;[Red]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0" formatCode="dd/m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-[$$-409]* #,##0.00_ ;_-[$$-409]* \-#,##0.00\ ;_-[$$-409]* &quot;-&quot;??_ ;_-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3:C10" totalsRowShown="0" headerRowDxfId="109" dataDxfId="108">
  <autoFilter ref="B3:C10"/>
  <tableColumns count="2">
    <tableColumn id="1" name="Categories" dataDxfId="107"/>
    <tableColumn id="2" name="$Costs" dataDxfId="10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le106" displayName="Table106" ref="A2:O32" totalsRowShown="0" headerRowDxfId="37">
  <autoFilter ref="A2:O32"/>
  <tableColumns count="15">
    <tableColumn id="1" name="Category" dataDxfId="36"/>
    <tableColumn id="15" name="01-Mar-27" dataDxfId="2"/>
    <tableColumn id="2" name="01-Apr-27" dataDxfId="35"/>
    <tableColumn id="3" name="01-May-27" dataDxfId="34"/>
    <tableColumn id="4" name="01-Jun-27" dataDxfId="33"/>
    <tableColumn id="5" name="01-Jul-27" dataDxfId="32"/>
    <tableColumn id="6" name="01-Aug-27" dataDxfId="31"/>
    <tableColumn id="7" name="01-Sep-27" dataDxfId="30"/>
    <tableColumn id="8" name="01-Oct-27" dataDxfId="29"/>
    <tableColumn id="9" name="01-Nov-27" dataDxfId="28"/>
    <tableColumn id="10" name="01-Dec-27" dataDxfId="27"/>
    <tableColumn id="11" name="01-Jan-28" dataDxfId="26"/>
    <tableColumn id="12" name="01-Feb-28" dataDxfId="25"/>
    <tableColumn id="13" name="01-Mar-28" dataDxfId="24"/>
    <tableColumn id="14" name="Annual Total" dataDxfId="23"/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6" name="Table157" displayName="Table157" ref="R15:S32" totalsRowShown="0">
  <autoFilter ref="R15:S32"/>
  <tableColumns count="2">
    <tableColumn id="1" name="Revenues" dataDxfId="22"/>
    <tableColumn id="2" name="Average Rates" dataDxfId="21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id="7" name="Table98" displayName="Table98" ref="A2:O33" totalsRowShown="0" headerRowDxfId="20">
  <autoFilter ref="A2:O33"/>
  <tableColumns count="15">
    <tableColumn id="1" name="Category" dataDxfId="19"/>
    <tableColumn id="15" name="01-Mar-28" dataDxfId="1"/>
    <tableColumn id="2" name="01-Apr-28" dataDxfId="18"/>
    <tableColumn id="3" name="01-May-28" dataDxfId="17"/>
    <tableColumn id="4" name="01-Jun-28" dataDxfId="16"/>
    <tableColumn id="5" name="01-Jul-28" dataDxfId="15"/>
    <tableColumn id="6" name="01-Aug-28" dataDxfId="14"/>
    <tableColumn id="7" name="01-Sep-28" dataDxfId="13"/>
    <tableColumn id="8" name="01-Oct-28" dataDxfId="12"/>
    <tableColumn id="9" name="01-Nov-28" dataDxfId="11"/>
    <tableColumn id="10" name="01-Dec-28" dataDxfId="10"/>
    <tableColumn id="11" name="01-Jan-29" dataDxfId="9"/>
    <tableColumn id="12" name="01-Feb-29" dataDxfId="8"/>
    <tableColumn id="13" name="01-Mar-29" dataDxfId="7"/>
    <tableColumn id="14" name="Annual Total" dataDxfId="6"/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id="8" name="Table169" displayName="Table169" ref="R18:S35" totalsRowShown="0">
  <autoFilter ref="R18:S35"/>
  <tableColumns count="2">
    <tableColumn id="1" name="Revenues" dataDxfId="5"/>
    <tableColumn id="2" name="Average Rates" dataDxfId="4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id="12" name="Table12" displayName="Table12" ref="A2:D23" totalsRowShown="0">
  <autoFilter ref="A2:D23"/>
  <tableColumns count="4">
    <tableColumn id="1" name="Category 1"/>
    <tableColumn id="2" name="Category 2"/>
    <tableColumn id="3" name="Category 3"/>
    <tableColumn id="4" name="Year 1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1" name="Table11" displayName="Table11" ref="A2:N31" totalsRowShown="0" headerRowDxfId="105">
  <autoFilter ref="A2:N31"/>
  <tableColumns count="14">
    <tableColumn id="1" name="Category" dataDxfId="104"/>
    <tableColumn id="2" name="01-Apr-26" dataDxfId="103"/>
    <tableColumn id="3" name="01-May-26" dataDxfId="102"/>
    <tableColumn id="4" name="01-Jun-26" dataDxfId="101"/>
    <tableColumn id="5" name="01-Jul-26" dataDxfId="100"/>
    <tableColumn id="6" name="01-Aug-26" dataDxfId="99"/>
    <tableColumn id="7" name="01-Sep-26" dataDxfId="98"/>
    <tableColumn id="8" name="01-Oct-26" dataDxfId="97"/>
    <tableColumn id="9" name="01-Nov-26" dataDxfId="96"/>
    <tableColumn id="10" name="01-Dec-26" dataDxfId="95"/>
    <tableColumn id="11" name="01-Jan-27" dataDxfId="94"/>
    <tableColumn id="12" name="01-Feb-27" dataDxfId="93"/>
    <tableColumn id="13" name="01-Mar-27" dataDxfId="92"/>
    <tableColumn id="14" name="Annual Total" dataDxfId="91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Q14:R31" totalsRowShown="0">
  <autoFilter ref="Q14:R31"/>
  <tableColumns count="2">
    <tableColumn id="1" name="Revenues" dataDxfId="90"/>
    <tableColumn id="2" name="Average Rates" dataDxfId="89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0" name="Table10" displayName="Table10" ref="A2:N30" totalsRowShown="0" headerRowDxfId="88">
  <autoFilter ref="A2:N30"/>
  <tableColumns count="14">
    <tableColumn id="1" name="Category" dataDxfId="87"/>
    <tableColumn id="2" name="01-Apr-27" dataDxfId="86"/>
    <tableColumn id="3" name="01-May-27" dataDxfId="85"/>
    <tableColumn id="4" name="01-Jun-27" dataDxfId="84"/>
    <tableColumn id="5" name="01-Jul-27" dataDxfId="83"/>
    <tableColumn id="6" name="01-Aug-27" dataDxfId="82"/>
    <tableColumn id="7" name="01-Sep-27" dataDxfId="81"/>
    <tableColumn id="8" name="01-Oct-27" dataDxfId="80"/>
    <tableColumn id="9" name="01-Nov-27" dataDxfId="79"/>
    <tableColumn id="10" name="01-Dec-27" dataDxfId="78"/>
    <tableColumn id="11" name="01-Jan-28" dataDxfId="77"/>
    <tableColumn id="12" name="01-Feb-28" dataDxfId="76"/>
    <tableColumn id="13" name="01-Mar-28" dataDxfId="75"/>
    <tableColumn id="14" name="Annual Total" dataDxfId="74"/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5" name="Table15" displayName="Table15" ref="Q8:R25" totalsRowShown="0">
  <autoFilter ref="Q8:R25"/>
  <tableColumns count="2">
    <tableColumn id="1" name="Revenues" dataDxfId="73"/>
    <tableColumn id="2" name="Average Rates" dataDxfId="72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2:N30" totalsRowShown="0" headerRowDxfId="71">
  <autoFilter ref="A2:N30"/>
  <tableColumns count="14">
    <tableColumn id="1" name="Category" dataDxfId="70"/>
    <tableColumn id="2" name="01-Apr-28" dataDxfId="69"/>
    <tableColumn id="3" name="01-May-28" dataDxfId="68"/>
    <tableColumn id="4" name="01-Jun-28" dataDxfId="67"/>
    <tableColumn id="5" name="01-Jul-28" dataDxfId="66"/>
    <tableColumn id="6" name="01-Aug-28" dataDxfId="65"/>
    <tableColumn id="7" name="01-Sep-28" dataDxfId="64"/>
    <tableColumn id="8" name="01-Oct-28" dataDxfId="63"/>
    <tableColumn id="9" name="01-Nov-28" dataDxfId="62"/>
    <tableColumn id="10" name="01-Dec-28" dataDxfId="61"/>
    <tableColumn id="11" name="01-Jan-29" dataDxfId="60"/>
    <tableColumn id="12" name="01-Feb-29" dataDxfId="59"/>
    <tableColumn id="13" name="01-Mar-29" dataDxfId="58"/>
    <tableColumn id="14" name="Annual Total" dataDxfId="57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id="16" name="Table16" displayName="Table16" ref="Q12:R29" totalsRowShown="0">
  <autoFilter ref="Q12:R29"/>
  <tableColumns count="2">
    <tableColumn id="1" name="Revenues" dataDxfId="56"/>
    <tableColumn id="2" name="Average Rates" dataDxfId="55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3" name="Table114" displayName="Table114" ref="A2:O32" totalsRowShown="0" headerRowDxfId="54">
  <autoFilter ref="A2:O32"/>
  <tableColumns count="15">
    <tableColumn id="1" name="Category" dataDxfId="53"/>
    <tableColumn id="15" name="01-Mar-26" dataDxfId="3"/>
    <tableColumn id="2" name="01-Apr-26" dataDxfId="52"/>
    <tableColumn id="3" name="01-May-26" dataDxfId="51"/>
    <tableColumn id="4" name="01-Jun-26" dataDxfId="50"/>
    <tableColumn id="5" name="01-Jul-26" dataDxfId="49"/>
    <tableColumn id="6" name="01-Aug-26" dataDxfId="48"/>
    <tableColumn id="7" name="01-Sep-26" dataDxfId="47"/>
    <tableColumn id="8" name="01-Oct-26" dataDxfId="46"/>
    <tableColumn id="9" name="01-Nov-26" dataDxfId="45"/>
    <tableColumn id="10" name="01-Dec-26" dataDxfId="44"/>
    <tableColumn id="11" name="01-Jan-27" dataDxfId="43"/>
    <tableColumn id="12" name="01-Feb-27" dataDxfId="42"/>
    <tableColumn id="13" name="01-Mar-27" dataDxfId="41"/>
    <tableColumn id="14" name="Annual Total" dataDxfId="40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id="4" name="Table135" displayName="Table135" ref="R11:S28" totalsRowShown="0">
  <autoFilter ref="R11:S28"/>
  <tableColumns count="2">
    <tableColumn id="1" name="Revenues" dataDxfId="39"/>
    <tableColumn id="2" name="Average Rates" dataDxfId="3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zoomScaleNormal="100" workbookViewId="0">
      <selection activeCell="F12" sqref="F12"/>
    </sheetView>
  </sheetViews>
  <sheetFormatPr defaultRowHeight="14.4" x14ac:dyDescent="0.3"/>
  <cols>
    <col min="2" max="2" width="22.6640625" bestFit="1" customWidth="1"/>
    <col min="3" max="3" width="13.33203125" style="14" bestFit="1" customWidth="1"/>
  </cols>
  <sheetData>
    <row r="2" spans="2:3" ht="21" x14ac:dyDescent="0.4">
      <c r="B2" s="35" t="s">
        <v>4</v>
      </c>
      <c r="C2" s="36"/>
    </row>
    <row r="3" spans="2:3" ht="15.6" x14ac:dyDescent="0.3">
      <c r="B3" s="1" t="s">
        <v>6</v>
      </c>
      <c r="C3" s="16" t="s">
        <v>7</v>
      </c>
    </row>
    <row r="4" spans="2:3" ht="15.6" x14ac:dyDescent="0.3">
      <c r="B4" s="2" t="s">
        <v>0</v>
      </c>
      <c r="C4" s="15">
        <v>5000</v>
      </c>
    </row>
    <row r="5" spans="2:3" ht="15.6" x14ac:dyDescent="0.3">
      <c r="B5" s="2" t="s">
        <v>1</v>
      </c>
      <c r="C5" s="16">
        <v>5000</v>
      </c>
    </row>
    <row r="6" spans="2:3" ht="15.6" x14ac:dyDescent="0.3">
      <c r="B6" s="2" t="s">
        <v>2</v>
      </c>
      <c r="C6" s="16">
        <v>50000</v>
      </c>
    </row>
    <row r="7" spans="2:3" ht="15.6" x14ac:dyDescent="0.3">
      <c r="B7" s="2" t="s">
        <v>20</v>
      </c>
      <c r="C7" s="16">
        <v>10000</v>
      </c>
    </row>
    <row r="8" spans="2:3" ht="15.6" x14ac:dyDescent="0.3">
      <c r="B8" s="2" t="s">
        <v>3</v>
      </c>
      <c r="C8" s="16">
        <v>25000</v>
      </c>
    </row>
    <row r="9" spans="2:3" ht="15.6" x14ac:dyDescent="0.3">
      <c r="B9" s="18" t="s">
        <v>30</v>
      </c>
      <c r="C9" s="16">
        <v>500</v>
      </c>
    </row>
    <row r="10" spans="2:3" ht="15.6" x14ac:dyDescent="0.3">
      <c r="B10" s="13" t="s">
        <v>5</v>
      </c>
      <c r="C10" s="16">
        <f>SUM(C4:C9)</f>
        <v>95500</v>
      </c>
    </row>
  </sheetData>
  <mergeCells count="1">
    <mergeCell ref="B2:C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55" zoomScaleNormal="55" workbookViewId="0">
      <selection sqref="A1:N1"/>
    </sheetView>
  </sheetViews>
  <sheetFormatPr defaultRowHeight="15.6" x14ac:dyDescent="0.3"/>
  <cols>
    <col min="1" max="1" width="42.109375" style="5" bestFit="1" customWidth="1"/>
    <col min="2" max="2" width="15.109375" style="6" bestFit="1" customWidth="1"/>
    <col min="3" max="3" width="15.5546875" style="5" bestFit="1" customWidth="1"/>
    <col min="4" max="4" width="15.44140625" style="5" bestFit="1" customWidth="1"/>
    <col min="5" max="5" width="16.44140625" style="5" bestFit="1" customWidth="1"/>
    <col min="6" max="6" width="16.109375" style="5" bestFit="1" customWidth="1"/>
    <col min="7" max="9" width="16.44140625" style="5" bestFit="1" customWidth="1"/>
    <col min="10" max="10" width="16.88671875" style="5" bestFit="1" customWidth="1"/>
    <col min="11" max="11" width="15.44140625" style="5" bestFit="1" customWidth="1"/>
    <col min="12" max="12" width="16.77734375" style="5" bestFit="1" customWidth="1"/>
    <col min="13" max="13" width="16.5546875" style="5" bestFit="1" customWidth="1"/>
    <col min="14" max="14" width="17.88671875" style="5" bestFit="1" customWidth="1"/>
    <col min="15" max="16" width="8.88671875" style="5"/>
    <col min="17" max="17" width="26.44140625" style="5" bestFit="1" customWidth="1"/>
    <col min="18" max="18" width="21.88671875" style="5" bestFit="1" customWidth="1"/>
    <col min="19" max="19" width="24.88671875" style="5" bestFit="1" customWidth="1"/>
    <col min="20" max="20" width="13.109375" style="5" bestFit="1" customWidth="1"/>
    <col min="21" max="21" width="19.44140625" style="5" bestFit="1" customWidth="1"/>
    <col min="22" max="22" width="12.21875" style="5" bestFit="1" customWidth="1"/>
    <col min="23" max="16384" width="8.88671875" style="5"/>
  </cols>
  <sheetData>
    <row r="1" spans="1:18" ht="17.399999999999999" x14ac:dyDescent="0.3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" x14ac:dyDescent="0.3">
      <c r="A2" s="5" t="s">
        <v>49</v>
      </c>
      <c r="B2" s="7" t="s">
        <v>72</v>
      </c>
      <c r="C2" s="7" t="s">
        <v>73</v>
      </c>
      <c r="D2" s="7" t="s">
        <v>74</v>
      </c>
      <c r="E2" s="7" t="s">
        <v>75</v>
      </c>
      <c r="F2" s="7" t="s">
        <v>76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81</v>
      </c>
      <c r="L2" s="7" t="s">
        <v>82</v>
      </c>
      <c r="M2" s="7" t="s">
        <v>46</v>
      </c>
      <c r="N2" s="5" t="s">
        <v>19</v>
      </c>
    </row>
    <row r="3" spans="1:18" x14ac:dyDescent="0.3">
      <c r="A3" s="1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x14ac:dyDescent="0.3">
      <c r="A4" s="4" t="s">
        <v>88</v>
      </c>
      <c r="B4" s="19">
        <v>1</v>
      </c>
      <c r="C4" s="19">
        <v>3</v>
      </c>
      <c r="D4" s="19">
        <v>5</v>
      </c>
      <c r="E4" s="19">
        <v>7</v>
      </c>
      <c r="F4" s="19">
        <v>10</v>
      </c>
      <c r="G4" s="19">
        <v>23</v>
      </c>
      <c r="H4" s="19">
        <v>15</v>
      </c>
      <c r="I4" s="19">
        <v>7</v>
      </c>
      <c r="J4" s="19">
        <v>3</v>
      </c>
      <c r="K4" s="19">
        <v>2</v>
      </c>
      <c r="L4" s="19">
        <v>5</v>
      </c>
      <c r="M4" s="19">
        <v>10</v>
      </c>
      <c r="N4" s="19">
        <f>SUM(Table11[[#This Row],[01-Apr-26]:[01-Mar-27]])</f>
        <v>91</v>
      </c>
    </row>
    <row r="5" spans="1:18" x14ac:dyDescent="0.3">
      <c r="A5" s="4" t="s">
        <v>89</v>
      </c>
      <c r="B5" s="19">
        <v>1</v>
      </c>
      <c r="C5" s="19">
        <v>2</v>
      </c>
      <c r="D5" s="19">
        <v>5</v>
      </c>
      <c r="E5" s="19">
        <v>10</v>
      </c>
      <c r="F5" s="19">
        <v>14</v>
      </c>
      <c r="G5" s="19">
        <v>30</v>
      </c>
      <c r="H5" s="19">
        <v>32</v>
      </c>
      <c r="I5" s="19">
        <v>15</v>
      </c>
      <c r="J5" s="19">
        <v>8</v>
      </c>
      <c r="K5" s="19">
        <v>5</v>
      </c>
      <c r="L5" s="19">
        <v>7</v>
      </c>
      <c r="M5" s="19">
        <v>14</v>
      </c>
      <c r="N5" s="19">
        <f>SUM(Table11[[#This Row],[01-Apr-26]:[01-Mar-27]])</f>
        <v>143</v>
      </c>
    </row>
    <row r="6" spans="1:18" x14ac:dyDescent="0.3">
      <c r="A6" s="4" t="s">
        <v>90</v>
      </c>
      <c r="B6" s="19">
        <v>2</v>
      </c>
      <c r="C6" s="19">
        <v>5</v>
      </c>
      <c r="D6" s="19">
        <v>11</v>
      </c>
      <c r="E6" s="19">
        <v>13</v>
      </c>
      <c r="F6" s="19">
        <v>18</v>
      </c>
      <c r="G6" s="19">
        <v>41</v>
      </c>
      <c r="H6" s="19">
        <v>30</v>
      </c>
      <c r="I6" s="19">
        <v>25</v>
      </c>
      <c r="J6" s="19">
        <v>10</v>
      </c>
      <c r="K6" s="19">
        <v>7</v>
      </c>
      <c r="L6" s="19">
        <v>12</v>
      </c>
      <c r="M6" s="19">
        <v>17</v>
      </c>
      <c r="N6" s="19">
        <f>SUM(Table11[[#This Row],[01-Apr-26]:[01-Mar-27]])</f>
        <v>191</v>
      </c>
    </row>
    <row r="7" spans="1:18" x14ac:dyDescent="0.3">
      <c r="A7" s="4" t="s">
        <v>91</v>
      </c>
      <c r="B7" s="19">
        <v>0</v>
      </c>
      <c r="C7" s="19">
        <v>1</v>
      </c>
      <c r="D7" s="19">
        <v>1</v>
      </c>
      <c r="E7" s="19">
        <v>3</v>
      </c>
      <c r="F7" s="19">
        <v>7</v>
      </c>
      <c r="G7" s="19">
        <v>10</v>
      </c>
      <c r="H7" s="19">
        <v>12</v>
      </c>
      <c r="I7" s="19">
        <v>8</v>
      </c>
      <c r="J7" s="19">
        <v>0</v>
      </c>
      <c r="K7" s="19">
        <v>0</v>
      </c>
      <c r="L7" s="19">
        <v>3</v>
      </c>
      <c r="M7" s="19">
        <v>5</v>
      </c>
      <c r="N7" s="19">
        <f>SUM(Table11[[#This Row],[01-Apr-26]:[01-Mar-27]])</f>
        <v>50</v>
      </c>
    </row>
    <row r="8" spans="1:18" x14ac:dyDescent="0.3">
      <c r="A8" s="11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8" x14ac:dyDescent="0.3">
      <c r="A9" s="8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8" x14ac:dyDescent="0.3">
      <c r="A10" s="1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" x14ac:dyDescent="0.3">
      <c r="A11" s="5" t="s">
        <v>21</v>
      </c>
      <c r="B11" s="20">
        <f t="shared" ref="B11:M11" si="0">$R$15*B4</f>
        <v>35000</v>
      </c>
      <c r="C11" s="20">
        <f t="shared" si="0"/>
        <v>105000</v>
      </c>
      <c r="D11" s="20">
        <f t="shared" si="0"/>
        <v>175000</v>
      </c>
      <c r="E11" s="20">
        <f t="shared" si="0"/>
        <v>245000</v>
      </c>
      <c r="F11" s="20">
        <f t="shared" si="0"/>
        <v>350000</v>
      </c>
      <c r="G11" s="20">
        <f t="shared" si="0"/>
        <v>805000</v>
      </c>
      <c r="H11" s="20">
        <f t="shared" si="0"/>
        <v>525000</v>
      </c>
      <c r="I11" s="20">
        <f t="shared" si="0"/>
        <v>245000</v>
      </c>
      <c r="J11" s="20">
        <f t="shared" si="0"/>
        <v>105000</v>
      </c>
      <c r="K11" s="20">
        <f t="shared" si="0"/>
        <v>70000</v>
      </c>
      <c r="L11" s="20">
        <f t="shared" si="0"/>
        <v>175000</v>
      </c>
      <c r="M11" s="20">
        <f t="shared" si="0"/>
        <v>350000</v>
      </c>
      <c r="N11" s="20">
        <f>SUM(Table11[[#This Row],[01-Apr-26]:[01-Mar-27]])</f>
        <v>3185000</v>
      </c>
    </row>
    <row r="12" spans="1:18" x14ac:dyDescent="0.3">
      <c r="A12" s="5" t="s">
        <v>22</v>
      </c>
      <c r="B12" s="21">
        <f t="shared" ref="B12:M12" si="1">$R$16*B5</f>
        <v>5750</v>
      </c>
      <c r="C12" s="21">
        <f t="shared" si="1"/>
        <v>11500</v>
      </c>
      <c r="D12" s="21">
        <f t="shared" si="1"/>
        <v>28750</v>
      </c>
      <c r="E12" s="21">
        <f t="shared" si="1"/>
        <v>57500</v>
      </c>
      <c r="F12" s="21">
        <f t="shared" si="1"/>
        <v>80500</v>
      </c>
      <c r="G12" s="21">
        <f t="shared" si="1"/>
        <v>172500</v>
      </c>
      <c r="H12" s="21">
        <f t="shared" si="1"/>
        <v>184000</v>
      </c>
      <c r="I12" s="21">
        <f t="shared" si="1"/>
        <v>86250</v>
      </c>
      <c r="J12" s="21">
        <f t="shared" si="1"/>
        <v>46000</v>
      </c>
      <c r="K12" s="21">
        <f t="shared" si="1"/>
        <v>28750</v>
      </c>
      <c r="L12" s="21">
        <f t="shared" si="1"/>
        <v>40250</v>
      </c>
      <c r="M12" s="21">
        <f t="shared" si="1"/>
        <v>80500</v>
      </c>
      <c r="N12" s="22">
        <f t="shared" ref="N12:N14" si="2">SUM(B12:M12)</f>
        <v>822250</v>
      </c>
    </row>
    <row r="13" spans="1:18" ht="18" x14ac:dyDescent="0.35">
      <c r="A13" s="5" t="s">
        <v>24</v>
      </c>
      <c r="B13" s="20">
        <f t="shared" ref="B13:M13" si="3">$R$17*B6</f>
        <v>36000</v>
      </c>
      <c r="C13" s="21">
        <f t="shared" si="3"/>
        <v>90000</v>
      </c>
      <c r="D13" s="21">
        <f t="shared" si="3"/>
        <v>198000</v>
      </c>
      <c r="E13" s="21">
        <f t="shared" si="3"/>
        <v>234000</v>
      </c>
      <c r="F13" s="21">
        <f t="shared" si="3"/>
        <v>324000</v>
      </c>
      <c r="G13" s="21">
        <f t="shared" si="3"/>
        <v>738000</v>
      </c>
      <c r="H13" s="21">
        <f t="shared" si="3"/>
        <v>540000</v>
      </c>
      <c r="I13" s="21">
        <f t="shared" si="3"/>
        <v>450000</v>
      </c>
      <c r="J13" s="21">
        <f t="shared" si="3"/>
        <v>180000</v>
      </c>
      <c r="K13" s="21">
        <f t="shared" si="3"/>
        <v>126000</v>
      </c>
      <c r="L13" s="21">
        <f t="shared" si="3"/>
        <v>216000</v>
      </c>
      <c r="M13" s="21">
        <f t="shared" si="3"/>
        <v>306000</v>
      </c>
      <c r="N13" s="22">
        <f t="shared" si="2"/>
        <v>3438000</v>
      </c>
      <c r="Q13" s="37" t="s">
        <v>84</v>
      </c>
      <c r="R13" s="37"/>
    </row>
    <row r="14" spans="1:18" x14ac:dyDescent="0.3">
      <c r="A14" s="5" t="s">
        <v>23</v>
      </c>
      <c r="B14" s="21">
        <f t="shared" ref="B14:M14" si="4">$R$18*B7</f>
        <v>0</v>
      </c>
      <c r="C14" s="21">
        <f t="shared" si="4"/>
        <v>32000</v>
      </c>
      <c r="D14" s="21">
        <f t="shared" si="4"/>
        <v>32000</v>
      </c>
      <c r="E14" s="21">
        <f t="shared" si="4"/>
        <v>96000</v>
      </c>
      <c r="F14" s="21">
        <f t="shared" si="4"/>
        <v>224000</v>
      </c>
      <c r="G14" s="21">
        <f t="shared" si="4"/>
        <v>320000</v>
      </c>
      <c r="H14" s="21">
        <f t="shared" si="4"/>
        <v>384000</v>
      </c>
      <c r="I14" s="21">
        <f t="shared" si="4"/>
        <v>256000</v>
      </c>
      <c r="J14" s="21">
        <f t="shared" si="4"/>
        <v>0</v>
      </c>
      <c r="K14" s="21">
        <f t="shared" si="4"/>
        <v>0</v>
      </c>
      <c r="L14" s="21">
        <f t="shared" si="4"/>
        <v>96000</v>
      </c>
      <c r="M14" s="21">
        <f t="shared" si="4"/>
        <v>160000</v>
      </c>
      <c r="N14" s="22">
        <f t="shared" si="2"/>
        <v>1600000</v>
      </c>
      <c r="Q14" s="3" t="s">
        <v>27</v>
      </c>
      <c r="R14" s="3" t="s">
        <v>26</v>
      </c>
    </row>
    <row r="15" spans="1:18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Q15" s="5" t="s">
        <v>21</v>
      </c>
      <c r="R15" s="9">
        <v>35000</v>
      </c>
    </row>
    <row r="16" spans="1:18" x14ac:dyDescent="0.3">
      <c r="A16" s="8" t="s">
        <v>10</v>
      </c>
      <c r="B16" s="22">
        <f t="shared" ref="B16:N16" si="5">SUM(B11:B14)</f>
        <v>76750</v>
      </c>
      <c r="C16" s="22">
        <f t="shared" si="5"/>
        <v>238500</v>
      </c>
      <c r="D16" s="22">
        <f t="shared" si="5"/>
        <v>433750</v>
      </c>
      <c r="E16" s="22">
        <f t="shared" si="5"/>
        <v>632500</v>
      </c>
      <c r="F16" s="22">
        <f t="shared" si="5"/>
        <v>978500</v>
      </c>
      <c r="G16" s="22">
        <f t="shared" si="5"/>
        <v>2035500</v>
      </c>
      <c r="H16" s="22">
        <f t="shared" si="5"/>
        <v>1633000</v>
      </c>
      <c r="I16" s="22">
        <f t="shared" si="5"/>
        <v>1037250</v>
      </c>
      <c r="J16" s="22">
        <f t="shared" si="5"/>
        <v>331000</v>
      </c>
      <c r="K16" s="22">
        <f t="shared" si="5"/>
        <v>224750</v>
      </c>
      <c r="L16" s="22">
        <f t="shared" si="5"/>
        <v>527250</v>
      </c>
      <c r="M16" s="22">
        <f t="shared" si="5"/>
        <v>896500</v>
      </c>
      <c r="N16" s="22">
        <f t="shared" si="5"/>
        <v>9045250</v>
      </c>
      <c r="Q16" s="5" t="s">
        <v>22</v>
      </c>
      <c r="R16" s="9">
        <v>5750</v>
      </c>
    </row>
    <row r="17" spans="1:21" x14ac:dyDescent="0.3">
      <c r="A17" s="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Q17" s="5" t="s">
        <v>24</v>
      </c>
      <c r="R17" s="9">
        <v>18000</v>
      </c>
    </row>
    <row r="18" spans="1:21" x14ac:dyDescent="0.3">
      <c r="A18" s="8" t="s">
        <v>18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Q18" s="5" t="s">
        <v>23</v>
      </c>
      <c r="R18" s="9">
        <v>32000</v>
      </c>
    </row>
    <row r="19" spans="1:21" x14ac:dyDescent="0.3">
      <c r="A19" s="5" t="s">
        <v>29</v>
      </c>
      <c r="B19" s="21">
        <f t="shared" ref="B19:M19" si="6">$R$22*$R$30</f>
        <v>28000</v>
      </c>
      <c r="C19" s="21">
        <f t="shared" si="6"/>
        <v>28000</v>
      </c>
      <c r="D19" s="21">
        <f t="shared" si="6"/>
        <v>28000</v>
      </c>
      <c r="E19" s="21">
        <f t="shared" si="6"/>
        <v>28000</v>
      </c>
      <c r="F19" s="21">
        <f t="shared" si="6"/>
        <v>28000</v>
      </c>
      <c r="G19" s="21">
        <f t="shared" si="6"/>
        <v>28000</v>
      </c>
      <c r="H19" s="21">
        <f t="shared" si="6"/>
        <v>28000</v>
      </c>
      <c r="I19" s="21">
        <f t="shared" si="6"/>
        <v>28000</v>
      </c>
      <c r="J19" s="21">
        <f t="shared" si="6"/>
        <v>28000</v>
      </c>
      <c r="K19" s="21">
        <f t="shared" si="6"/>
        <v>28000</v>
      </c>
      <c r="L19" s="21">
        <f t="shared" si="6"/>
        <v>28000</v>
      </c>
      <c r="M19" s="21">
        <f t="shared" si="6"/>
        <v>28000</v>
      </c>
      <c r="N19" s="22">
        <f>SUM(B19:M19)</f>
        <v>336000</v>
      </c>
      <c r="Q19" s="5" t="s">
        <v>25</v>
      </c>
      <c r="R19" s="9">
        <v>4800</v>
      </c>
    </row>
    <row r="20" spans="1:21" x14ac:dyDescent="0.3">
      <c r="A20" s="4" t="s">
        <v>11</v>
      </c>
      <c r="B20" s="21">
        <v>15000</v>
      </c>
      <c r="C20" s="21">
        <v>15000</v>
      </c>
      <c r="D20" s="21">
        <v>15000</v>
      </c>
      <c r="E20" s="21">
        <v>15000</v>
      </c>
      <c r="F20" s="21">
        <v>15000</v>
      </c>
      <c r="G20" s="21">
        <v>15000</v>
      </c>
      <c r="H20" s="21">
        <v>15000</v>
      </c>
      <c r="I20" s="21">
        <v>15000</v>
      </c>
      <c r="J20" s="21">
        <v>15000</v>
      </c>
      <c r="K20" s="21">
        <v>15000</v>
      </c>
      <c r="L20" s="21">
        <v>15000</v>
      </c>
      <c r="M20" s="21">
        <v>15000</v>
      </c>
      <c r="N20" s="22">
        <f t="shared" ref="N20:N26" si="7">SUM(B20:M20)</f>
        <v>180000</v>
      </c>
      <c r="R20" s="3"/>
    </row>
    <row r="21" spans="1:21" x14ac:dyDescent="0.3">
      <c r="A21" s="4" t="s">
        <v>31</v>
      </c>
      <c r="B21" s="21">
        <v>200</v>
      </c>
      <c r="C21" s="21">
        <v>200</v>
      </c>
      <c r="D21" s="21">
        <v>200</v>
      </c>
      <c r="E21" s="21">
        <v>200</v>
      </c>
      <c r="F21" s="21">
        <v>200</v>
      </c>
      <c r="G21" s="21">
        <v>200</v>
      </c>
      <c r="H21" s="21">
        <v>200</v>
      </c>
      <c r="I21" s="21">
        <v>200</v>
      </c>
      <c r="J21" s="21">
        <v>200</v>
      </c>
      <c r="K21" s="21">
        <v>200</v>
      </c>
      <c r="L21" s="21">
        <v>200</v>
      </c>
      <c r="M21" s="21">
        <v>200</v>
      </c>
      <c r="N21" s="22">
        <f t="shared" si="7"/>
        <v>2400</v>
      </c>
      <c r="Q21" s="5" t="s">
        <v>18</v>
      </c>
      <c r="R21" s="3"/>
    </row>
    <row r="22" spans="1:21" x14ac:dyDescent="0.3">
      <c r="A22" s="4" t="s">
        <v>32</v>
      </c>
      <c r="B22" s="21">
        <f t="shared" ref="B22:M22" si="8">$R$25*B4</f>
        <v>5000</v>
      </c>
      <c r="C22" s="21">
        <f t="shared" si="8"/>
        <v>15000</v>
      </c>
      <c r="D22" s="21">
        <f t="shared" si="8"/>
        <v>25000</v>
      </c>
      <c r="E22" s="21">
        <f t="shared" si="8"/>
        <v>35000</v>
      </c>
      <c r="F22" s="21">
        <f t="shared" si="8"/>
        <v>50000</v>
      </c>
      <c r="G22" s="21">
        <f t="shared" si="8"/>
        <v>115000</v>
      </c>
      <c r="H22" s="21">
        <f t="shared" si="8"/>
        <v>75000</v>
      </c>
      <c r="I22" s="21">
        <f t="shared" si="8"/>
        <v>35000</v>
      </c>
      <c r="J22" s="21">
        <f t="shared" si="8"/>
        <v>15000</v>
      </c>
      <c r="K22" s="21">
        <f t="shared" si="8"/>
        <v>10000</v>
      </c>
      <c r="L22" s="21">
        <f t="shared" si="8"/>
        <v>25000</v>
      </c>
      <c r="M22" s="21">
        <f t="shared" si="8"/>
        <v>50000</v>
      </c>
      <c r="N22" s="22">
        <f t="shared" si="7"/>
        <v>455000</v>
      </c>
      <c r="Q22" s="5" t="s">
        <v>34</v>
      </c>
      <c r="R22" s="9">
        <v>4000</v>
      </c>
    </row>
    <row r="23" spans="1:21" x14ac:dyDescent="0.3">
      <c r="A23" s="5" t="s">
        <v>33</v>
      </c>
      <c r="B23" s="21">
        <f t="shared" ref="B23:M23" si="9">$R$15*$R$26</f>
        <v>5250</v>
      </c>
      <c r="C23" s="21">
        <f t="shared" si="9"/>
        <v>5250</v>
      </c>
      <c r="D23" s="21">
        <f t="shared" si="9"/>
        <v>5250</v>
      </c>
      <c r="E23" s="21">
        <f t="shared" si="9"/>
        <v>5250</v>
      </c>
      <c r="F23" s="21">
        <f t="shared" si="9"/>
        <v>5250</v>
      </c>
      <c r="G23" s="21">
        <f t="shared" si="9"/>
        <v>5250</v>
      </c>
      <c r="H23" s="21">
        <f t="shared" si="9"/>
        <v>5250</v>
      </c>
      <c r="I23" s="21">
        <f t="shared" si="9"/>
        <v>5250</v>
      </c>
      <c r="J23" s="21">
        <f t="shared" si="9"/>
        <v>5250</v>
      </c>
      <c r="K23" s="21">
        <f t="shared" si="9"/>
        <v>5250</v>
      </c>
      <c r="L23" s="21">
        <f t="shared" si="9"/>
        <v>5250</v>
      </c>
      <c r="M23" s="21">
        <f t="shared" si="9"/>
        <v>5250</v>
      </c>
      <c r="N23" s="22">
        <f t="shared" si="7"/>
        <v>63000</v>
      </c>
      <c r="Q23" s="4" t="s">
        <v>11</v>
      </c>
      <c r="R23" s="9">
        <v>15000</v>
      </c>
    </row>
    <row r="24" spans="1:21" x14ac:dyDescent="0.3">
      <c r="A24" s="4" t="s">
        <v>12</v>
      </c>
      <c r="B24" s="21">
        <v>11520</v>
      </c>
      <c r="C24" s="21">
        <v>11520</v>
      </c>
      <c r="D24" s="21">
        <v>11520</v>
      </c>
      <c r="E24" s="21">
        <v>11520</v>
      </c>
      <c r="F24" s="21">
        <v>11520</v>
      </c>
      <c r="G24" s="21">
        <v>11520</v>
      </c>
      <c r="H24" s="21">
        <v>11520</v>
      </c>
      <c r="I24" s="21">
        <v>11520</v>
      </c>
      <c r="J24" s="21">
        <v>11520</v>
      </c>
      <c r="K24" s="21">
        <v>11520</v>
      </c>
      <c r="L24" s="21">
        <v>11520</v>
      </c>
      <c r="M24" s="21">
        <v>11520</v>
      </c>
      <c r="N24" s="22">
        <f t="shared" si="7"/>
        <v>138240</v>
      </c>
      <c r="Q24" s="4" t="s">
        <v>31</v>
      </c>
      <c r="R24" s="9">
        <v>200</v>
      </c>
    </row>
    <row r="25" spans="1:21" x14ac:dyDescent="0.3">
      <c r="A25" s="4" t="s">
        <v>13</v>
      </c>
      <c r="B25" s="21">
        <v>390</v>
      </c>
      <c r="C25" s="21">
        <v>390</v>
      </c>
      <c r="D25" s="21">
        <v>390</v>
      </c>
      <c r="E25" s="21">
        <v>390</v>
      </c>
      <c r="F25" s="21">
        <v>390</v>
      </c>
      <c r="G25" s="21">
        <v>390</v>
      </c>
      <c r="H25" s="21">
        <v>390</v>
      </c>
      <c r="I25" s="21">
        <v>390</v>
      </c>
      <c r="J25" s="21">
        <v>390</v>
      </c>
      <c r="K25" s="21">
        <v>390</v>
      </c>
      <c r="L25" s="21">
        <v>390</v>
      </c>
      <c r="M25" s="21">
        <v>390</v>
      </c>
      <c r="N25" s="22">
        <f t="shared" si="7"/>
        <v>4680</v>
      </c>
      <c r="Q25" s="4" t="s">
        <v>32</v>
      </c>
      <c r="R25" s="9">
        <v>5000</v>
      </c>
    </row>
    <row r="26" spans="1:21" x14ac:dyDescent="0.3">
      <c r="A26" s="4" t="s">
        <v>30</v>
      </c>
      <c r="B26" s="21">
        <v>500</v>
      </c>
      <c r="C26" s="21">
        <v>500</v>
      </c>
      <c r="D26" s="21">
        <v>500</v>
      </c>
      <c r="E26" s="21">
        <v>500</v>
      </c>
      <c r="F26" s="21">
        <v>500</v>
      </c>
      <c r="G26" s="21">
        <v>500</v>
      </c>
      <c r="H26" s="21">
        <v>500</v>
      </c>
      <c r="I26" s="21">
        <v>500</v>
      </c>
      <c r="J26" s="21">
        <v>500</v>
      </c>
      <c r="K26" s="21">
        <v>500</v>
      </c>
      <c r="L26" s="21">
        <v>500</v>
      </c>
      <c r="M26" s="21">
        <v>500</v>
      </c>
      <c r="N26" s="22">
        <f t="shared" si="7"/>
        <v>6000</v>
      </c>
      <c r="Q26" s="5" t="s">
        <v>33</v>
      </c>
      <c r="R26" s="10">
        <v>0.15</v>
      </c>
    </row>
    <row r="27" spans="1:21" x14ac:dyDescent="0.3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Q27" s="4" t="s">
        <v>12</v>
      </c>
      <c r="R27" s="9">
        <v>11520</v>
      </c>
    </row>
    <row r="28" spans="1:21" x14ac:dyDescent="0.3">
      <c r="A28" s="11" t="s">
        <v>14</v>
      </c>
      <c r="B28" s="22">
        <f>SUM(B19:B26)</f>
        <v>65860</v>
      </c>
      <c r="C28" s="22">
        <f t="shared" ref="C28:M28" si="10">SUM(C19:C26)</f>
        <v>75860</v>
      </c>
      <c r="D28" s="22">
        <f t="shared" si="10"/>
        <v>85860</v>
      </c>
      <c r="E28" s="22">
        <f t="shared" si="10"/>
        <v>95860</v>
      </c>
      <c r="F28" s="22">
        <f t="shared" si="10"/>
        <v>110860</v>
      </c>
      <c r="G28" s="22">
        <f t="shared" si="10"/>
        <v>175860</v>
      </c>
      <c r="H28" s="22">
        <f t="shared" si="10"/>
        <v>135860</v>
      </c>
      <c r="I28" s="22">
        <f t="shared" si="10"/>
        <v>95860</v>
      </c>
      <c r="J28" s="22">
        <f t="shared" si="10"/>
        <v>75860</v>
      </c>
      <c r="K28" s="22">
        <f t="shared" si="10"/>
        <v>70860</v>
      </c>
      <c r="L28" s="22">
        <f t="shared" si="10"/>
        <v>85860</v>
      </c>
      <c r="M28" s="22">
        <f t="shared" si="10"/>
        <v>110860</v>
      </c>
      <c r="N28" s="22">
        <f>SUM(N19:N26)</f>
        <v>1185320</v>
      </c>
      <c r="Q28" s="4" t="s">
        <v>13</v>
      </c>
      <c r="R28" s="9">
        <v>390</v>
      </c>
    </row>
    <row r="29" spans="1:21" x14ac:dyDescent="0.3">
      <c r="A29" s="11" t="s">
        <v>15</v>
      </c>
      <c r="B29" s="22">
        <f>B16-B28</f>
        <v>10890</v>
      </c>
      <c r="C29" s="22">
        <f t="shared" ref="C29:N29" si="11">C16-C28</f>
        <v>162640</v>
      </c>
      <c r="D29" s="22">
        <f t="shared" si="11"/>
        <v>347890</v>
      </c>
      <c r="E29" s="22">
        <f t="shared" si="11"/>
        <v>536640</v>
      </c>
      <c r="F29" s="22">
        <f t="shared" si="11"/>
        <v>867640</v>
      </c>
      <c r="G29" s="22">
        <f t="shared" si="11"/>
        <v>1859640</v>
      </c>
      <c r="H29" s="22">
        <f t="shared" si="11"/>
        <v>1497140</v>
      </c>
      <c r="I29" s="22">
        <f t="shared" si="11"/>
        <v>941390</v>
      </c>
      <c r="J29" s="22">
        <f t="shared" si="11"/>
        <v>255140</v>
      </c>
      <c r="K29" s="22">
        <f t="shared" si="11"/>
        <v>153890</v>
      </c>
      <c r="L29" s="22">
        <f t="shared" si="11"/>
        <v>441390</v>
      </c>
      <c r="M29" s="22">
        <f t="shared" si="11"/>
        <v>785640</v>
      </c>
      <c r="N29" s="22">
        <f t="shared" si="11"/>
        <v>7859930</v>
      </c>
      <c r="Q29" s="4" t="s">
        <v>30</v>
      </c>
      <c r="R29" s="9">
        <v>500</v>
      </c>
    </row>
    <row r="30" spans="1:21" x14ac:dyDescent="0.3">
      <c r="A30" s="4" t="s">
        <v>16</v>
      </c>
      <c r="B30" s="22">
        <f>B29*0.12</f>
        <v>1306.8</v>
      </c>
      <c r="C30" s="22">
        <f t="shared" ref="C30:N30" si="12">C29*0.12</f>
        <v>19516.8</v>
      </c>
      <c r="D30" s="22">
        <f t="shared" si="12"/>
        <v>41746.799999999996</v>
      </c>
      <c r="E30" s="22">
        <f t="shared" si="12"/>
        <v>64396.799999999996</v>
      </c>
      <c r="F30" s="22">
        <f t="shared" si="12"/>
        <v>104116.8</v>
      </c>
      <c r="G30" s="22">
        <f t="shared" si="12"/>
        <v>223156.8</v>
      </c>
      <c r="H30" s="22">
        <f t="shared" si="12"/>
        <v>179656.8</v>
      </c>
      <c r="I30" s="22">
        <f t="shared" si="12"/>
        <v>112966.8</v>
      </c>
      <c r="J30" s="22">
        <f t="shared" si="12"/>
        <v>30616.799999999999</v>
      </c>
      <c r="K30" s="22">
        <f t="shared" si="12"/>
        <v>18466.8</v>
      </c>
      <c r="L30" s="22">
        <f t="shared" si="12"/>
        <v>52966.799999999996</v>
      </c>
      <c r="M30" s="22">
        <f t="shared" si="12"/>
        <v>94276.800000000003</v>
      </c>
      <c r="N30" s="22">
        <f t="shared" si="12"/>
        <v>943191.6</v>
      </c>
      <c r="Q30" s="4" t="s">
        <v>35</v>
      </c>
      <c r="R30" s="3">
        <v>7</v>
      </c>
      <c r="S30" s="26"/>
      <c r="U30" s="26"/>
    </row>
    <row r="31" spans="1:21" x14ac:dyDescent="0.3">
      <c r="A31" s="11" t="s">
        <v>17</v>
      </c>
      <c r="B31" s="22">
        <f>B29-B30</f>
        <v>9583.2000000000007</v>
      </c>
      <c r="C31" s="22">
        <f t="shared" ref="C31:N31" si="13">C29-C30</f>
        <v>143123.20000000001</v>
      </c>
      <c r="D31" s="22">
        <f t="shared" si="13"/>
        <v>306143.2</v>
      </c>
      <c r="E31" s="22">
        <f t="shared" si="13"/>
        <v>472243.20000000001</v>
      </c>
      <c r="F31" s="22">
        <f t="shared" si="13"/>
        <v>763523.2</v>
      </c>
      <c r="G31" s="22">
        <f t="shared" si="13"/>
        <v>1636483.2</v>
      </c>
      <c r="H31" s="22">
        <f t="shared" si="13"/>
        <v>1317483.2</v>
      </c>
      <c r="I31" s="22">
        <f t="shared" si="13"/>
        <v>828423.2</v>
      </c>
      <c r="J31" s="22">
        <f t="shared" si="13"/>
        <v>224523.2</v>
      </c>
      <c r="K31" s="22">
        <f t="shared" si="13"/>
        <v>135423.20000000001</v>
      </c>
      <c r="L31" s="22">
        <f t="shared" si="13"/>
        <v>388423.2</v>
      </c>
      <c r="M31" s="22">
        <f t="shared" si="13"/>
        <v>691363.2</v>
      </c>
      <c r="N31" s="22">
        <f t="shared" si="13"/>
        <v>6916738.4000000004</v>
      </c>
      <c r="Q31" s="4" t="s">
        <v>28</v>
      </c>
      <c r="R31" s="12">
        <v>0.12</v>
      </c>
    </row>
    <row r="32" spans="1:21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2">
    <mergeCell ref="A1:N1"/>
    <mergeCell ref="Q13:R13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70" zoomScaleNormal="70" workbookViewId="0">
      <selection sqref="A1:N1"/>
    </sheetView>
  </sheetViews>
  <sheetFormatPr defaultRowHeight="15.6" x14ac:dyDescent="0.3"/>
  <cols>
    <col min="1" max="1" width="30.88671875" style="5" bestFit="1" customWidth="1"/>
    <col min="2" max="2" width="15.5546875" style="6" bestFit="1" customWidth="1"/>
    <col min="3" max="13" width="15.5546875" style="5" bestFit="1" customWidth="1"/>
    <col min="14" max="14" width="17.21875" style="5" bestFit="1" customWidth="1"/>
    <col min="15" max="16" width="8.88671875" style="5"/>
    <col min="17" max="17" width="26.44140625" style="5" bestFit="1" customWidth="1"/>
    <col min="18" max="18" width="21.88671875" style="5" bestFit="1" customWidth="1"/>
    <col min="19" max="16384" width="8.88671875" style="5"/>
  </cols>
  <sheetData>
    <row r="1" spans="1:18" ht="17.399999999999999" x14ac:dyDescent="0.3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" x14ac:dyDescent="0.3">
      <c r="A2" s="5" t="s">
        <v>49</v>
      </c>
      <c r="B2" s="7" t="s">
        <v>61</v>
      </c>
      <c r="C2" s="7" t="s">
        <v>62</v>
      </c>
      <c r="D2" s="7" t="s">
        <v>63</v>
      </c>
      <c r="E2" s="7" t="s">
        <v>64</v>
      </c>
      <c r="F2" s="7" t="s">
        <v>65</v>
      </c>
      <c r="G2" s="7" t="s">
        <v>66</v>
      </c>
      <c r="H2" s="7" t="s">
        <v>67</v>
      </c>
      <c r="I2" s="7" t="s">
        <v>68</v>
      </c>
      <c r="J2" s="7" t="s">
        <v>69</v>
      </c>
      <c r="K2" s="7" t="s">
        <v>70</v>
      </c>
      <c r="L2" s="7" t="s">
        <v>71</v>
      </c>
      <c r="M2" s="7" t="s">
        <v>47</v>
      </c>
      <c r="N2" s="5" t="s">
        <v>19</v>
      </c>
    </row>
    <row r="3" spans="1:18" x14ac:dyDescent="0.3">
      <c r="A3" s="1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x14ac:dyDescent="0.3">
      <c r="A4" s="4" t="s">
        <v>88</v>
      </c>
      <c r="B4" s="27">
        <v>12</v>
      </c>
      <c r="C4" s="27">
        <v>15</v>
      </c>
      <c r="D4" s="27">
        <v>21</v>
      </c>
      <c r="E4" s="27">
        <v>27</v>
      </c>
      <c r="F4" s="27">
        <v>34</v>
      </c>
      <c r="G4" s="27">
        <v>39</v>
      </c>
      <c r="H4" s="27">
        <v>45</v>
      </c>
      <c r="I4" s="27">
        <v>30</v>
      </c>
      <c r="J4" s="27">
        <v>20</v>
      </c>
      <c r="K4" s="27">
        <v>17</v>
      </c>
      <c r="L4" s="27">
        <v>15</v>
      </c>
      <c r="M4" s="27">
        <v>23</v>
      </c>
      <c r="N4" s="27">
        <f>SUM(Table10[[#This Row],[01-Apr-27]:[01-Mar-28]])</f>
        <v>298</v>
      </c>
    </row>
    <row r="5" spans="1:18" x14ac:dyDescent="0.3">
      <c r="A5" s="4" t="s">
        <v>89</v>
      </c>
      <c r="B5" s="27">
        <v>17</v>
      </c>
      <c r="C5" s="27">
        <v>20</v>
      </c>
      <c r="D5" s="27">
        <v>24</v>
      </c>
      <c r="E5" s="27">
        <v>35</v>
      </c>
      <c r="F5" s="27">
        <v>42</v>
      </c>
      <c r="G5" s="27">
        <v>50</v>
      </c>
      <c r="H5" s="27">
        <v>57</v>
      </c>
      <c r="I5" s="27">
        <v>47</v>
      </c>
      <c r="J5" s="27">
        <v>32</v>
      </c>
      <c r="K5" s="27">
        <v>20</v>
      </c>
      <c r="L5" s="27">
        <v>19</v>
      </c>
      <c r="M5" s="27">
        <v>30</v>
      </c>
      <c r="N5" s="27">
        <f>SUM(Table10[[#This Row],[01-Apr-27]:[01-Mar-28]])</f>
        <v>393</v>
      </c>
    </row>
    <row r="6" spans="1:18" x14ac:dyDescent="0.3">
      <c r="A6" s="4" t="s">
        <v>90</v>
      </c>
      <c r="B6" s="27">
        <v>20</v>
      </c>
      <c r="C6" s="27">
        <v>27</v>
      </c>
      <c r="D6" s="27">
        <v>30</v>
      </c>
      <c r="E6" s="27">
        <v>37</v>
      </c>
      <c r="F6" s="27">
        <v>44</v>
      </c>
      <c r="G6" s="27">
        <v>59</v>
      </c>
      <c r="H6" s="27">
        <v>67</v>
      </c>
      <c r="I6" s="27">
        <v>69</v>
      </c>
      <c r="J6" s="27">
        <v>51</v>
      </c>
      <c r="K6" s="27">
        <v>41</v>
      </c>
      <c r="L6" s="27">
        <v>32</v>
      </c>
      <c r="M6" s="27">
        <v>44</v>
      </c>
      <c r="N6" s="27">
        <f>SUM(Table10[[#This Row],[01-Apr-27]:[01-Mar-28]])</f>
        <v>521</v>
      </c>
    </row>
    <row r="7" spans="1:18" ht="18" x14ac:dyDescent="0.35">
      <c r="A7" s="4" t="s">
        <v>91</v>
      </c>
      <c r="B7" s="27">
        <v>7</v>
      </c>
      <c r="C7" s="27">
        <v>8</v>
      </c>
      <c r="D7" s="27">
        <v>11</v>
      </c>
      <c r="E7" s="27">
        <v>13</v>
      </c>
      <c r="F7" s="27">
        <v>15</v>
      </c>
      <c r="G7" s="27">
        <v>20</v>
      </c>
      <c r="H7" s="27">
        <v>23</v>
      </c>
      <c r="I7" s="27">
        <v>20</v>
      </c>
      <c r="J7" s="27">
        <v>17</v>
      </c>
      <c r="K7" s="27">
        <v>15</v>
      </c>
      <c r="L7" s="27">
        <v>11</v>
      </c>
      <c r="M7" s="27">
        <v>13</v>
      </c>
      <c r="N7" s="27">
        <f>SUM(Table10[[#This Row],[01-Apr-27]:[01-Mar-28]])</f>
        <v>173</v>
      </c>
      <c r="Q7" s="37" t="s">
        <v>84</v>
      </c>
      <c r="R7" s="37"/>
    </row>
    <row r="8" spans="1:18" x14ac:dyDescent="0.3">
      <c r="A8" s="1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Q8" s="3" t="s">
        <v>27</v>
      </c>
      <c r="R8" s="3" t="s">
        <v>26</v>
      </c>
    </row>
    <row r="9" spans="1:18" x14ac:dyDescent="0.3">
      <c r="A9" s="8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Q9" s="5" t="s">
        <v>21</v>
      </c>
      <c r="R9" s="9">
        <v>38000</v>
      </c>
    </row>
    <row r="10" spans="1:18" x14ac:dyDescent="0.3">
      <c r="A10" s="5" t="s">
        <v>21</v>
      </c>
      <c r="B10" s="29">
        <f t="shared" ref="B10:M10" si="0">$R$9*B4</f>
        <v>456000</v>
      </c>
      <c r="C10" s="29">
        <f t="shared" si="0"/>
        <v>570000</v>
      </c>
      <c r="D10" s="29">
        <f t="shared" si="0"/>
        <v>798000</v>
      </c>
      <c r="E10" s="29">
        <f t="shared" si="0"/>
        <v>1026000</v>
      </c>
      <c r="F10" s="29">
        <f t="shared" si="0"/>
        <v>1292000</v>
      </c>
      <c r="G10" s="29">
        <f t="shared" si="0"/>
        <v>1482000</v>
      </c>
      <c r="H10" s="29">
        <f t="shared" si="0"/>
        <v>1710000</v>
      </c>
      <c r="I10" s="29">
        <f t="shared" si="0"/>
        <v>1140000</v>
      </c>
      <c r="J10" s="29">
        <f t="shared" si="0"/>
        <v>760000</v>
      </c>
      <c r="K10" s="29">
        <f t="shared" si="0"/>
        <v>646000</v>
      </c>
      <c r="L10" s="29">
        <f t="shared" si="0"/>
        <v>570000</v>
      </c>
      <c r="M10" s="29">
        <f t="shared" si="0"/>
        <v>874000</v>
      </c>
      <c r="N10" s="30">
        <f>SUM(B10:M10)</f>
        <v>11324000</v>
      </c>
      <c r="Q10" s="5" t="s">
        <v>22</v>
      </c>
      <c r="R10" s="9">
        <v>6900</v>
      </c>
    </row>
    <row r="11" spans="1:18" x14ac:dyDescent="0.3">
      <c r="A11" s="5" t="s">
        <v>22</v>
      </c>
      <c r="B11" s="29">
        <f t="shared" ref="B11:M11" si="1">$R$10*B5</f>
        <v>117300</v>
      </c>
      <c r="C11" s="29">
        <f t="shared" si="1"/>
        <v>138000</v>
      </c>
      <c r="D11" s="29">
        <f t="shared" si="1"/>
        <v>165600</v>
      </c>
      <c r="E11" s="29">
        <f t="shared" si="1"/>
        <v>241500</v>
      </c>
      <c r="F11" s="29">
        <f t="shared" si="1"/>
        <v>289800</v>
      </c>
      <c r="G11" s="29">
        <f t="shared" si="1"/>
        <v>345000</v>
      </c>
      <c r="H11" s="29">
        <f t="shared" si="1"/>
        <v>393300</v>
      </c>
      <c r="I11" s="29">
        <f t="shared" si="1"/>
        <v>324300</v>
      </c>
      <c r="J11" s="29">
        <f t="shared" si="1"/>
        <v>220800</v>
      </c>
      <c r="K11" s="29">
        <f t="shared" si="1"/>
        <v>138000</v>
      </c>
      <c r="L11" s="29">
        <f t="shared" si="1"/>
        <v>131100</v>
      </c>
      <c r="M11" s="29">
        <f t="shared" si="1"/>
        <v>207000</v>
      </c>
      <c r="N11" s="30">
        <f t="shared" ref="N11:N13" si="2">SUM(B11:M11)</f>
        <v>2711700</v>
      </c>
      <c r="Q11" s="5" t="s">
        <v>24</v>
      </c>
      <c r="R11" s="9">
        <v>22000</v>
      </c>
    </row>
    <row r="12" spans="1:18" x14ac:dyDescent="0.3">
      <c r="A12" s="5" t="s">
        <v>24</v>
      </c>
      <c r="B12" s="29">
        <f t="shared" ref="B12:M12" si="3">$R$11*B6</f>
        <v>440000</v>
      </c>
      <c r="C12" s="29">
        <f t="shared" si="3"/>
        <v>594000</v>
      </c>
      <c r="D12" s="29">
        <f t="shared" si="3"/>
        <v>660000</v>
      </c>
      <c r="E12" s="29">
        <f t="shared" si="3"/>
        <v>814000</v>
      </c>
      <c r="F12" s="29">
        <f t="shared" si="3"/>
        <v>968000</v>
      </c>
      <c r="G12" s="29">
        <f t="shared" si="3"/>
        <v>1298000</v>
      </c>
      <c r="H12" s="29">
        <f t="shared" si="3"/>
        <v>1474000</v>
      </c>
      <c r="I12" s="29">
        <f t="shared" si="3"/>
        <v>1518000</v>
      </c>
      <c r="J12" s="29">
        <f t="shared" si="3"/>
        <v>1122000</v>
      </c>
      <c r="K12" s="29">
        <f t="shared" si="3"/>
        <v>902000</v>
      </c>
      <c r="L12" s="29">
        <f t="shared" si="3"/>
        <v>704000</v>
      </c>
      <c r="M12" s="29">
        <f t="shared" si="3"/>
        <v>968000</v>
      </c>
      <c r="N12" s="30">
        <f t="shared" si="2"/>
        <v>11462000</v>
      </c>
      <c r="Q12" s="5" t="s">
        <v>23</v>
      </c>
      <c r="R12" s="9">
        <v>35200</v>
      </c>
    </row>
    <row r="13" spans="1:18" x14ac:dyDescent="0.3">
      <c r="A13" s="5" t="s">
        <v>23</v>
      </c>
      <c r="B13" s="29">
        <f t="shared" ref="B13:M13" si="4">$R$12*B7</f>
        <v>246400</v>
      </c>
      <c r="C13" s="29">
        <f t="shared" si="4"/>
        <v>281600</v>
      </c>
      <c r="D13" s="29">
        <f t="shared" si="4"/>
        <v>387200</v>
      </c>
      <c r="E13" s="29">
        <f t="shared" si="4"/>
        <v>457600</v>
      </c>
      <c r="F13" s="29">
        <f t="shared" si="4"/>
        <v>528000</v>
      </c>
      <c r="G13" s="29">
        <f t="shared" si="4"/>
        <v>704000</v>
      </c>
      <c r="H13" s="29">
        <f t="shared" si="4"/>
        <v>809600</v>
      </c>
      <c r="I13" s="29">
        <f t="shared" si="4"/>
        <v>704000</v>
      </c>
      <c r="J13" s="29">
        <f t="shared" si="4"/>
        <v>598400</v>
      </c>
      <c r="K13" s="29">
        <f t="shared" si="4"/>
        <v>528000</v>
      </c>
      <c r="L13" s="29">
        <f t="shared" si="4"/>
        <v>387200</v>
      </c>
      <c r="M13" s="29">
        <f t="shared" si="4"/>
        <v>457600</v>
      </c>
      <c r="N13" s="30">
        <f t="shared" si="2"/>
        <v>6089600</v>
      </c>
      <c r="Q13" s="5" t="s">
        <v>25</v>
      </c>
      <c r="R13" s="9">
        <v>5500</v>
      </c>
    </row>
    <row r="14" spans="1:18" x14ac:dyDescent="0.3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R14" s="3"/>
    </row>
    <row r="15" spans="1:18" x14ac:dyDescent="0.3">
      <c r="A15" s="8" t="s">
        <v>10</v>
      </c>
      <c r="B15" s="30">
        <f t="shared" ref="B15:N15" si="5">SUM(B10:B13)</f>
        <v>1259700</v>
      </c>
      <c r="C15" s="30">
        <f t="shared" si="5"/>
        <v>1583600</v>
      </c>
      <c r="D15" s="30">
        <f t="shared" si="5"/>
        <v>2010800</v>
      </c>
      <c r="E15" s="30">
        <f t="shared" si="5"/>
        <v>2539100</v>
      </c>
      <c r="F15" s="30">
        <f t="shared" si="5"/>
        <v>3077800</v>
      </c>
      <c r="G15" s="30">
        <f t="shared" si="5"/>
        <v>3829000</v>
      </c>
      <c r="H15" s="30">
        <f t="shared" si="5"/>
        <v>4386900</v>
      </c>
      <c r="I15" s="30">
        <f t="shared" si="5"/>
        <v>3686300</v>
      </c>
      <c r="J15" s="30">
        <f t="shared" si="5"/>
        <v>2701200</v>
      </c>
      <c r="K15" s="30">
        <f t="shared" si="5"/>
        <v>2214000</v>
      </c>
      <c r="L15" s="30">
        <f t="shared" si="5"/>
        <v>1792300</v>
      </c>
      <c r="M15" s="30">
        <f t="shared" si="5"/>
        <v>2506600</v>
      </c>
      <c r="N15" s="30">
        <f t="shared" si="5"/>
        <v>31587300</v>
      </c>
      <c r="Q15" s="5" t="s">
        <v>18</v>
      </c>
      <c r="R15" s="3"/>
    </row>
    <row r="16" spans="1:18" x14ac:dyDescent="0.3">
      <c r="A16" s="8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Q16" s="5" t="s">
        <v>34</v>
      </c>
      <c r="R16" s="9">
        <v>4250</v>
      </c>
    </row>
    <row r="17" spans="1:18" x14ac:dyDescent="0.3">
      <c r="A17" s="8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Q17" s="4" t="s">
        <v>11</v>
      </c>
      <c r="R17" s="9">
        <v>17500</v>
      </c>
    </row>
    <row r="18" spans="1:18" x14ac:dyDescent="0.3">
      <c r="A18" s="5" t="s">
        <v>29</v>
      </c>
      <c r="B18" s="29">
        <f t="shared" ref="B18:M18" si="6">$R$16*$R$24</f>
        <v>59500</v>
      </c>
      <c r="C18" s="29">
        <f t="shared" si="6"/>
        <v>59500</v>
      </c>
      <c r="D18" s="29">
        <f t="shared" si="6"/>
        <v>59500</v>
      </c>
      <c r="E18" s="29">
        <f t="shared" si="6"/>
        <v>59500</v>
      </c>
      <c r="F18" s="29">
        <f t="shared" si="6"/>
        <v>59500</v>
      </c>
      <c r="G18" s="29">
        <f t="shared" si="6"/>
        <v>59500</v>
      </c>
      <c r="H18" s="29">
        <f t="shared" si="6"/>
        <v>59500</v>
      </c>
      <c r="I18" s="29">
        <f t="shared" si="6"/>
        <v>59500</v>
      </c>
      <c r="J18" s="29">
        <f t="shared" si="6"/>
        <v>59500</v>
      </c>
      <c r="K18" s="29">
        <f t="shared" si="6"/>
        <v>59500</v>
      </c>
      <c r="L18" s="29">
        <f t="shared" si="6"/>
        <v>59500</v>
      </c>
      <c r="M18" s="29">
        <f t="shared" si="6"/>
        <v>59500</v>
      </c>
      <c r="N18" s="30">
        <f>SUM(B18:M18)</f>
        <v>714000</v>
      </c>
      <c r="Q18" s="4" t="s">
        <v>31</v>
      </c>
      <c r="R18" s="9">
        <v>300</v>
      </c>
    </row>
    <row r="19" spans="1:18" x14ac:dyDescent="0.3">
      <c r="A19" s="4" t="s">
        <v>11</v>
      </c>
      <c r="B19" s="29">
        <v>17500</v>
      </c>
      <c r="C19" s="29">
        <v>17500</v>
      </c>
      <c r="D19" s="29">
        <v>17500</v>
      </c>
      <c r="E19" s="29">
        <v>17500</v>
      </c>
      <c r="F19" s="29">
        <v>17500</v>
      </c>
      <c r="G19" s="29">
        <v>17500</v>
      </c>
      <c r="H19" s="29">
        <v>17500</v>
      </c>
      <c r="I19" s="29">
        <v>17500</v>
      </c>
      <c r="J19" s="29">
        <v>17500</v>
      </c>
      <c r="K19" s="29">
        <v>17500</v>
      </c>
      <c r="L19" s="29">
        <v>17500</v>
      </c>
      <c r="M19" s="29">
        <v>17500</v>
      </c>
      <c r="N19" s="30">
        <f t="shared" ref="N19:N25" si="7">SUM(B19:M19)</f>
        <v>210000</v>
      </c>
      <c r="Q19" s="4" t="s">
        <v>32</v>
      </c>
      <c r="R19" s="9">
        <v>5000</v>
      </c>
    </row>
    <row r="20" spans="1:18" x14ac:dyDescent="0.3">
      <c r="A20" s="4" t="s">
        <v>31</v>
      </c>
      <c r="B20" s="29">
        <v>300</v>
      </c>
      <c r="C20" s="29">
        <v>300</v>
      </c>
      <c r="D20" s="29">
        <v>300</v>
      </c>
      <c r="E20" s="29">
        <v>300</v>
      </c>
      <c r="F20" s="29">
        <v>300</v>
      </c>
      <c r="G20" s="29">
        <v>300</v>
      </c>
      <c r="H20" s="29">
        <v>300</v>
      </c>
      <c r="I20" s="29">
        <v>300</v>
      </c>
      <c r="J20" s="29">
        <v>300</v>
      </c>
      <c r="K20" s="29">
        <v>300</v>
      </c>
      <c r="L20" s="29">
        <v>300</v>
      </c>
      <c r="M20" s="29">
        <v>300</v>
      </c>
      <c r="N20" s="30">
        <f t="shared" si="7"/>
        <v>3600</v>
      </c>
      <c r="Q20" s="5" t="s">
        <v>33</v>
      </c>
      <c r="R20" s="10">
        <v>0.18</v>
      </c>
    </row>
    <row r="21" spans="1:18" x14ac:dyDescent="0.3">
      <c r="A21" s="4" t="s">
        <v>32</v>
      </c>
      <c r="B21" s="29">
        <f t="shared" ref="B21:M21" si="8">$R$19*B4</f>
        <v>60000</v>
      </c>
      <c r="C21" s="29">
        <f t="shared" si="8"/>
        <v>75000</v>
      </c>
      <c r="D21" s="29">
        <f t="shared" si="8"/>
        <v>105000</v>
      </c>
      <c r="E21" s="29">
        <f t="shared" si="8"/>
        <v>135000</v>
      </c>
      <c r="F21" s="29">
        <f t="shared" si="8"/>
        <v>170000</v>
      </c>
      <c r="G21" s="29">
        <f t="shared" si="8"/>
        <v>195000</v>
      </c>
      <c r="H21" s="29">
        <f t="shared" si="8"/>
        <v>225000</v>
      </c>
      <c r="I21" s="29">
        <f t="shared" si="8"/>
        <v>150000</v>
      </c>
      <c r="J21" s="29">
        <f t="shared" si="8"/>
        <v>100000</v>
      </c>
      <c r="K21" s="29">
        <f t="shared" si="8"/>
        <v>85000</v>
      </c>
      <c r="L21" s="29">
        <f t="shared" si="8"/>
        <v>75000</v>
      </c>
      <c r="M21" s="29">
        <f t="shared" si="8"/>
        <v>115000</v>
      </c>
      <c r="N21" s="30">
        <f t="shared" si="7"/>
        <v>1490000</v>
      </c>
      <c r="Q21" s="4" t="s">
        <v>12</v>
      </c>
      <c r="R21" s="9">
        <v>13520</v>
      </c>
    </row>
    <row r="22" spans="1:18" x14ac:dyDescent="0.3">
      <c r="A22" s="5" t="s">
        <v>33</v>
      </c>
      <c r="B22" s="29">
        <f t="shared" ref="B22:M22" si="9">$R$9*$R$20</f>
        <v>6840</v>
      </c>
      <c r="C22" s="29">
        <f t="shared" si="9"/>
        <v>6840</v>
      </c>
      <c r="D22" s="29">
        <f t="shared" si="9"/>
        <v>6840</v>
      </c>
      <c r="E22" s="29">
        <f t="shared" si="9"/>
        <v>6840</v>
      </c>
      <c r="F22" s="29">
        <f t="shared" si="9"/>
        <v>6840</v>
      </c>
      <c r="G22" s="29">
        <f t="shared" si="9"/>
        <v>6840</v>
      </c>
      <c r="H22" s="29">
        <f t="shared" si="9"/>
        <v>6840</v>
      </c>
      <c r="I22" s="29">
        <f t="shared" si="9"/>
        <v>6840</v>
      </c>
      <c r="J22" s="29">
        <f t="shared" si="9"/>
        <v>6840</v>
      </c>
      <c r="K22" s="29">
        <f t="shared" si="9"/>
        <v>6840</v>
      </c>
      <c r="L22" s="29">
        <f t="shared" si="9"/>
        <v>6840</v>
      </c>
      <c r="M22" s="29">
        <f t="shared" si="9"/>
        <v>6840</v>
      </c>
      <c r="N22" s="30">
        <f t="shared" si="7"/>
        <v>82080</v>
      </c>
      <c r="Q22" s="4" t="s">
        <v>13</v>
      </c>
      <c r="R22" s="9">
        <v>490</v>
      </c>
    </row>
    <row r="23" spans="1:18" x14ac:dyDescent="0.3">
      <c r="A23" s="4" t="s">
        <v>12</v>
      </c>
      <c r="B23" s="29">
        <v>13520</v>
      </c>
      <c r="C23" s="31">
        <v>13520</v>
      </c>
      <c r="D23" s="31">
        <v>13520</v>
      </c>
      <c r="E23" s="31">
        <v>13520</v>
      </c>
      <c r="F23" s="31">
        <v>13520</v>
      </c>
      <c r="G23" s="31">
        <v>13520</v>
      </c>
      <c r="H23" s="31">
        <v>13520</v>
      </c>
      <c r="I23" s="31">
        <v>13520</v>
      </c>
      <c r="J23" s="31">
        <v>13520</v>
      </c>
      <c r="K23" s="31">
        <v>13520</v>
      </c>
      <c r="L23" s="31">
        <v>13520</v>
      </c>
      <c r="M23" s="31">
        <v>13520</v>
      </c>
      <c r="N23" s="32">
        <f t="shared" si="7"/>
        <v>162240</v>
      </c>
      <c r="Q23" s="4" t="s">
        <v>30</v>
      </c>
      <c r="R23" s="9">
        <v>500</v>
      </c>
    </row>
    <row r="24" spans="1:18" x14ac:dyDescent="0.3">
      <c r="A24" s="4" t="s">
        <v>13</v>
      </c>
      <c r="B24" s="29">
        <v>490</v>
      </c>
      <c r="C24" s="29">
        <v>490</v>
      </c>
      <c r="D24" s="29">
        <v>490</v>
      </c>
      <c r="E24" s="29">
        <v>490</v>
      </c>
      <c r="F24" s="29">
        <v>490</v>
      </c>
      <c r="G24" s="29">
        <v>490</v>
      </c>
      <c r="H24" s="29">
        <v>490</v>
      </c>
      <c r="I24" s="29">
        <v>490</v>
      </c>
      <c r="J24" s="29">
        <v>490</v>
      </c>
      <c r="K24" s="29">
        <v>490</v>
      </c>
      <c r="L24" s="29">
        <v>490</v>
      </c>
      <c r="M24" s="29">
        <v>490</v>
      </c>
      <c r="N24" s="30">
        <f t="shared" si="7"/>
        <v>5880</v>
      </c>
      <c r="Q24" s="4" t="s">
        <v>35</v>
      </c>
      <c r="R24" s="3">
        <v>14</v>
      </c>
    </row>
    <row r="25" spans="1:18" x14ac:dyDescent="0.3">
      <c r="A25" s="4" t="s">
        <v>30</v>
      </c>
      <c r="B25" s="29">
        <v>500</v>
      </c>
      <c r="C25" s="29">
        <v>500</v>
      </c>
      <c r="D25" s="29">
        <v>500</v>
      </c>
      <c r="E25" s="29">
        <v>500</v>
      </c>
      <c r="F25" s="29">
        <v>500</v>
      </c>
      <c r="G25" s="29">
        <v>500</v>
      </c>
      <c r="H25" s="29">
        <v>500</v>
      </c>
      <c r="I25" s="29">
        <v>500</v>
      </c>
      <c r="J25" s="29">
        <v>500</v>
      </c>
      <c r="K25" s="29">
        <v>500</v>
      </c>
      <c r="L25" s="29">
        <v>500</v>
      </c>
      <c r="M25" s="29">
        <v>500</v>
      </c>
      <c r="N25" s="30">
        <f t="shared" si="7"/>
        <v>6000</v>
      </c>
      <c r="Q25" s="4" t="s">
        <v>28</v>
      </c>
      <c r="R25" s="12">
        <v>0.12</v>
      </c>
    </row>
    <row r="26" spans="1:18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8" x14ac:dyDescent="0.3">
      <c r="A27" s="11" t="s">
        <v>14</v>
      </c>
      <c r="B27" s="30">
        <f>SUM(B18:B25)</f>
        <v>158650</v>
      </c>
      <c r="C27" s="30">
        <f t="shared" ref="C27:M27" si="10">SUM(C18:C25)</f>
        <v>173650</v>
      </c>
      <c r="D27" s="30">
        <f t="shared" si="10"/>
        <v>203650</v>
      </c>
      <c r="E27" s="30">
        <f t="shared" si="10"/>
        <v>233650</v>
      </c>
      <c r="F27" s="30">
        <f t="shared" si="10"/>
        <v>268650</v>
      </c>
      <c r="G27" s="30">
        <f t="shared" si="10"/>
        <v>293650</v>
      </c>
      <c r="H27" s="30">
        <f t="shared" si="10"/>
        <v>323650</v>
      </c>
      <c r="I27" s="30">
        <f t="shared" si="10"/>
        <v>248650</v>
      </c>
      <c r="J27" s="30">
        <f t="shared" si="10"/>
        <v>198650</v>
      </c>
      <c r="K27" s="30">
        <f t="shared" si="10"/>
        <v>183650</v>
      </c>
      <c r="L27" s="30">
        <f t="shared" si="10"/>
        <v>173650</v>
      </c>
      <c r="M27" s="30">
        <f t="shared" si="10"/>
        <v>213650</v>
      </c>
      <c r="N27" s="30">
        <f>SUM(N18:N25)</f>
        <v>2673800</v>
      </c>
    </row>
    <row r="28" spans="1:18" x14ac:dyDescent="0.3">
      <c r="A28" s="11" t="s">
        <v>15</v>
      </c>
      <c r="B28" s="30">
        <f>B15-B27</f>
        <v>1101050</v>
      </c>
      <c r="C28" s="30">
        <f t="shared" ref="C28:N28" si="11">C15-C27</f>
        <v>1409950</v>
      </c>
      <c r="D28" s="30">
        <f t="shared" si="11"/>
        <v>1807150</v>
      </c>
      <c r="E28" s="30">
        <f t="shared" si="11"/>
        <v>2305450</v>
      </c>
      <c r="F28" s="30">
        <f t="shared" si="11"/>
        <v>2809150</v>
      </c>
      <c r="G28" s="30">
        <f t="shared" si="11"/>
        <v>3535350</v>
      </c>
      <c r="H28" s="30">
        <f t="shared" si="11"/>
        <v>4063250</v>
      </c>
      <c r="I28" s="30">
        <f t="shared" si="11"/>
        <v>3437650</v>
      </c>
      <c r="J28" s="30">
        <f t="shared" si="11"/>
        <v>2502550</v>
      </c>
      <c r="K28" s="30">
        <f t="shared" si="11"/>
        <v>2030350</v>
      </c>
      <c r="L28" s="30">
        <f t="shared" si="11"/>
        <v>1618650</v>
      </c>
      <c r="M28" s="30">
        <f t="shared" si="11"/>
        <v>2292950</v>
      </c>
      <c r="N28" s="30">
        <f t="shared" si="11"/>
        <v>28913500</v>
      </c>
    </row>
    <row r="29" spans="1:18" x14ac:dyDescent="0.3">
      <c r="A29" s="4" t="s">
        <v>16</v>
      </c>
      <c r="B29" s="30">
        <f>B28*0.12</f>
        <v>132126</v>
      </c>
      <c r="C29" s="30">
        <f t="shared" ref="C29:N29" si="12">C28*0.12</f>
        <v>169194</v>
      </c>
      <c r="D29" s="30">
        <f t="shared" si="12"/>
        <v>216858</v>
      </c>
      <c r="E29" s="30">
        <f t="shared" si="12"/>
        <v>276654</v>
      </c>
      <c r="F29" s="30">
        <f t="shared" si="12"/>
        <v>337098</v>
      </c>
      <c r="G29" s="30">
        <f t="shared" si="12"/>
        <v>424242</v>
      </c>
      <c r="H29" s="30">
        <f t="shared" si="12"/>
        <v>487590</v>
      </c>
      <c r="I29" s="30">
        <f t="shared" si="12"/>
        <v>412518</v>
      </c>
      <c r="J29" s="30">
        <f t="shared" si="12"/>
        <v>300306</v>
      </c>
      <c r="K29" s="30">
        <f t="shared" si="12"/>
        <v>243642</v>
      </c>
      <c r="L29" s="30">
        <f t="shared" si="12"/>
        <v>194238</v>
      </c>
      <c r="M29" s="30">
        <f t="shared" si="12"/>
        <v>275154</v>
      </c>
      <c r="N29" s="30">
        <f t="shared" si="12"/>
        <v>3469620</v>
      </c>
    </row>
    <row r="30" spans="1:18" x14ac:dyDescent="0.3">
      <c r="A30" s="11" t="s">
        <v>17</v>
      </c>
      <c r="B30" s="30">
        <f>B28-B29</f>
        <v>968924</v>
      </c>
      <c r="C30" s="30">
        <f t="shared" ref="C30:N30" si="13">C28-C29</f>
        <v>1240756</v>
      </c>
      <c r="D30" s="30">
        <f t="shared" si="13"/>
        <v>1590292</v>
      </c>
      <c r="E30" s="30">
        <f t="shared" si="13"/>
        <v>2028796</v>
      </c>
      <c r="F30" s="30">
        <f t="shared" si="13"/>
        <v>2472052</v>
      </c>
      <c r="G30" s="30">
        <f t="shared" si="13"/>
        <v>3111108</v>
      </c>
      <c r="H30" s="30">
        <f t="shared" si="13"/>
        <v>3575660</v>
      </c>
      <c r="I30" s="30">
        <f t="shared" si="13"/>
        <v>3025132</v>
      </c>
      <c r="J30" s="30">
        <f t="shared" si="13"/>
        <v>2202244</v>
      </c>
      <c r="K30" s="30">
        <f t="shared" si="13"/>
        <v>1786708</v>
      </c>
      <c r="L30" s="30">
        <f t="shared" si="13"/>
        <v>1424412</v>
      </c>
      <c r="M30" s="30">
        <f t="shared" si="13"/>
        <v>2017796</v>
      </c>
      <c r="N30" s="30">
        <f t="shared" si="13"/>
        <v>25443880</v>
      </c>
    </row>
  </sheetData>
  <mergeCells count="2">
    <mergeCell ref="A1:N1"/>
    <mergeCell ref="Q7:R7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55" zoomScaleNormal="55" workbookViewId="0">
      <selection sqref="A1:N1"/>
    </sheetView>
  </sheetViews>
  <sheetFormatPr defaultRowHeight="15.6" x14ac:dyDescent="0.3"/>
  <cols>
    <col min="1" max="1" width="30.109375" style="5" customWidth="1"/>
    <col min="2" max="2" width="15.5546875" style="6" bestFit="1" customWidth="1"/>
    <col min="3" max="9" width="15.5546875" style="5" bestFit="1" customWidth="1"/>
    <col min="10" max="10" width="16.88671875" style="5" bestFit="1" customWidth="1"/>
    <col min="11" max="11" width="15.5546875" style="5" bestFit="1" customWidth="1"/>
    <col min="12" max="12" width="16.77734375" style="5" bestFit="1" customWidth="1"/>
    <col min="13" max="13" width="16.5546875" style="5" bestFit="1" customWidth="1"/>
    <col min="14" max="14" width="17.21875" style="5" bestFit="1" customWidth="1"/>
    <col min="15" max="16" width="8.88671875" style="5"/>
    <col min="17" max="17" width="22.77734375" style="5" bestFit="1" customWidth="1"/>
    <col min="18" max="18" width="17.6640625" style="5" bestFit="1" customWidth="1"/>
    <col min="19" max="16384" width="8.88671875" style="5"/>
  </cols>
  <sheetData>
    <row r="1" spans="1:18" ht="17.399999999999999" x14ac:dyDescent="0.3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8" x14ac:dyDescent="0.3">
      <c r="A2" s="5" t="s">
        <v>49</v>
      </c>
      <c r="B2" s="7" t="s">
        <v>50</v>
      </c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  <c r="L2" s="7" t="s">
        <v>60</v>
      </c>
      <c r="M2" s="7" t="s">
        <v>48</v>
      </c>
      <c r="N2" s="5" t="s">
        <v>19</v>
      </c>
    </row>
    <row r="3" spans="1:18" x14ac:dyDescent="0.3">
      <c r="A3" s="24"/>
      <c r="B3" s="25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25"/>
    </row>
    <row r="4" spans="1:18" x14ac:dyDescent="0.3">
      <c r="A4" s="4" t="s">
        <v>88</v>
      </c>
      <c r="B4" s="28">
        <v>29</v>
      </c>
      <c r="C4" s="27">
        <v>40</v>
      </c>
      <c r="D4" s="27">
        <v>55</v>
      </c>
      <c r="E4" s="27">
        <v>59</v>
      </c>
      <c r="F4" s="27">
        <v>68</v>
      </c>
      <c r="G4" s="27">
        <v>77</v>
      </c>
      <c r="H4" s="27">
        <v>70</v>
      </c>
      <c r="I4" s="27">
        <v>62</v>
      </c>
      <c r="J4" s="27">
        <v>49</v>
      </c>
      <c r="K4" s="27">
        <v>31</v>
      </c>
      <c r="L4" s="27">
        <v>20</v>
      </c>
      <c r="M4" s="27">
        <v>43</v>
      </c>
      <c r="N4" s="28">
        <f>SUM(Table9[[#This Row],[01-Apr-28]:[01-Mar-29]])</f>
        <v>603</v>
      </c>
    </row>
    <row r="5" spans="1:18" ht="14.4" customHeight="1" x14ac:dyDescent="0.3">
      <c r="A5" s="4" t="s">
        <v>89</v>
      </c>
      <c r="B5" s="28">
        <v>42</v>
      </c>
      <c r="C5" s="27">
        <v>50</v>
      </c>
      <c r="D5" s="27">
        <v>68</v>
      </c>
      <c r="E5" s="27">
        <v>77</v>
      </c>
      <c r="F5" s="27">
        <v>79</v>
      </c>
      <c r="G5" s="27">
        <v>85</v>
      </c>
      <c r="H5" s="27">
        <v>80</v>
      </c>
      <c r="I5" s="27">
        <v>70</v>
      </c>
      <c r="J5" s="27">
        <v>51</v>
      </c>
      <c r="K5" s="27">
        <v>30</v>
      </c>
      <c r="L5" s="27">
        <v>19</v>
      </c>
      <c r="M5" s="27">
        <v>31</v>
      </c>
      <c r="N5" s="28">
        <f>SUM(Table9[[#This Row],[01-Apr-28]:[01-Mar-29]])</f>
        <v>682</v>
      </c>
    </row>
    <row r="6" spans="1:18" x14ac:dyDescent="0.3">
      <c r="A6" s="4" t="s">
        <v>90</v>
      </c>
      <c r="B6" s="28">
        <v>59</v>
      </c>
      <c r="C6" s="27">
        <v>71</v>
      </c>
      <c r="D6" s="27">
        <v>79</v>
      </c>
      <c r="E6" s="27">
        <v>89</v>
      </c>
      <c r="F6" s="27">
        <v>95</v>
      </c>
      <c r="G6" s="27">
        <v>101</v>
      </c>
      <c r="H6" s="27">
        <v>90</v>
      </c>
      <c r="I6" s="27">
        <v>83</v>
      </c>
      <c r="J6" s="27">
        <v>50</v>
      </c>
      <c r="K6" s="27">
        <v>29</v>
      </c>
      <c r="L6" s="27">
        <v>17</v>
      </c>
      <c r="M6" s="27">
        <v>49</v>
      </c>
      <c r="N6" s="28">
        <f>SUM(Table9[[#This Row],[01-Apr-28]:[01-Mar-29]])</f>
        <v>812</v>
      </c>
    </row>
    <row r="7" spans="1:18" x14ac:dyDescent="0.3">
      <c r="A7" s="4" t="s">
        <v>91</v>
      </c>
      <c r="B7" s="28">
        <v>27</v>
      </c>
      <c r="C7" s="27">
        <v>38</v>
      </c>
      <c r="D7" s="27">
        <v>44</v>
      </c>
      <c r="E7" s="27">
        <v>52</v>
      </c>
      <c r="F7" s="27">
        <v>55</v>
      </c>
      <c r="G7" s="27">
        <v>59</v>
      </c>
      <c r="H7" s="27">
        <v>47</v>
      </c>
      <c r="I7" s="27">
        <v>40</v>
      </c>
      <c r="J7" s="27">
        <v>29</v>
      </c>
      <c r="K7" s="27">
        <v>14</v>
      </c>
      <c r="L7" s="27">
        <v>10</v>
      </c>
      <c r="M7" s="27">
        <v>22</v>
      </c>
      <c r="N7" s="28">
        <f>SUM(Table9[[#This Row],[01-Apr-28]:[01-Mar-29]])</f>
        <v>437</v>
      </c>
    </row>
    <row r="8" spans="1:18" x14ac:dyDescent="0.3">
      <c r="A8" s="24"/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5"/>
    </row>
    <row r="9" spans="1:18" x14ac:dyDescent="0.3">
      <c r="A9" s="8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8" x14ac:dyDescent="0.3">
      <c r="A10" s="5" t="s">
        <v>21</v>
      </c>
      <c r="B10" s="33">
        <f t="shared" ref="B10:M10" si="0">$R$13*B4</f>
        <v>1252800</v>
      </c>
      <c r="C10" s="33">
        <f t="shared" si="0"/>
        <v>1728000</v>
      </c>
      <c r="D10" s="33">
        <f t="shared" si="0"/>
        <v>2376000</v>
      </c>
      <c r="E10" s="33">
        <f t="shared" si="0"/>
        <v>2548800</v>
      </c>
      <c r="F10" s="33">
        <f t="shared" si="0"/>
        <v>2937600</v>
      </c>
      <c r="G10" s="33">
        <f t="shared" si="0"/>
        <v>3326400</v>
      </c>
      <c r="H10" s="33">
        <f t="shared" si="0"/>
        <v>3024000</v>
      </c>
      <c r="I10" s="33">
        <f t="shared" si="0"/>
        <v>2678400</v>
      </c>
      <c r="J10" s="33">
        <f t="shared" si="0"/>
        <v>2116800</v>
      </c>
      <c r="K10" s="33">
        <f t="shared" si="0"/>
        <v>1339200</v>
      </c>
      <c r="L10" s="33">
        <f t="shared" si="0"/>
        <v>864000</v>
      </c>
      <c r="M10" s="33">
        <f t="shared" si="0"/>
        <v>1857600</v>
      </c>
      <c r="N10" s="34">
        <f>SUM(B10:M10)</f>
        <v>26049600</v>
      </c>
    </row>
    <row r="11" spans="1:18" ht="18" x14ac:dyDescent="0.35">
      <c r="A11" s="5" t="s">
        <v>22</v>
      </c>
      <c r="B11" s="33">
        <f t="shared" ref="B11:M11" si="1">$R$14*B5</f>
        <v>344400</v>
      </c>
      <c r="C11" s="33">
        <f t="shared" si="1"/>
        <v>410000</v>
      </c>
      <c r="D11" s="33">
        <f t="shared" si="1"/>
        <v>557600</v>
      </c>
      <c r="E11" s="33">
        <f t="shared" si="1"/>
        <v>631400</v>
      </c>
      <c r="F11" s="33">
        <f t="shared" si="1"/>
        <v>647800</v>
      </c>
      <c r="G11" s="33">
        <f t="shared" si="1"/>
        <v>697000</v>
      </c>
      <c r="H11" s="33">
        <f t="shared" si="1"/>
        <v>656000</v>
      </c>
      <c r="I11" s="33">
        <f t="shared" si="1"/>
        <v>574000</v>
      </c>
      <c r="J11" s="33">
        <f t="shared" si="1"/>
        <v>418200</v>
      </c>
      <c r="K11" s="33">
        <f t="shared" si="1"/>
        <v>246000</v>
      </c>
      <c r="L11" s="33">
        <f t="shared" si="1"/>
        <v>155800</v>
      </c>
      <c r="M11" s="33">
        <f t="shared" si="1"/>
        <v>254200</v>
      </c>
      <c r="N11" s="34">
        <f t="shared" ref="N11:N13" si="2">SUM(B11:M11)</f>
        <v>5592400</v>
      </c>
      <c r="Q11" s="37" t="s">
        <v>84</v>
      </c>
      <c r="R11" s="37"/>
    </row>
    <row r="12" spans="1:18" x14ac:dyDescent="0.3">
      <c r="A12" s="5" t="s">
        <v>24</v>
      </c>
      <c r="B12" s="33">
        <f t="shared" ref="B12:M12" si="3">$R$15*B6</f>
        <v>1416000</v>
      </c>
      <c r="C12" s="33">
        <f t="shared" si="3"/>
        <v>1704000</v>
      </c>
      <c r="D12" s="33">
        <f t="shared" si="3"/>
        <v>1896000</v>
      </c>
      <c r="E12" s="33">
        <f t="shared" si="3"/>
        <v>2136000</v>
      </c>
      <c r="F12" s="33">
        <f t="shared" si="3"/>
        <v>2280000</v>
      </c>
      <c r="G12" s="33">
        <f t="shared" si="3"/>
        <v>2424000</v>
      </c>
      <c r="H12" s="33">
        <f t="shared" si="3"/>
        <v>2160000</v>
      </c>
      <c r="I12" s="33">
        <f t="shared" si="3"/>
        <v>1992000</v>
      </c>
      <c r="J12" s="33">
        <f t="shared" si="3"/>
        <v>1200000</v>
      </c>
      <c r="K12" s="33">
        <f t="shared" si="3"/>
        <v>696000</v>
      </c>
      <c r="L12" s="33">
        <f t="shared" si="3"/>
        <v>408000</v>
      </c>
      <c r="M12" s="33">
        <f t="shared" si="3"/>
        <v>1176000</v>
      </c>
      <c r="N12" s="34">
        <f t="shared" si="2"/>
        <v>19488000</v>
      </c>
      <c r="Q12" s="3" t="s">
        <v>27</v>
      </c>
      <c r="R12" s="3" t="s">
        <v>26</v>
      </c>
    </row>
    <row r="13" spans="1:18" x14ac:dyDescent="0.3">
      <c r="A13" s="5" t="s">
        <v>23</v>
      </c>
      <c r="B13" s="33">
        <f t="shared" ref="B13:M13" si="4">$R$16*B7</f>
        <v>993600</v>
      </c>
      <c r="C13" s="33">
        <f t="shared" si="4"/>
        <v>1398400</v>
      </c>
      <c r="D13" s="33">
        <f t="shared" si="4"/>
        <v>1619200</v>
      </c>
      <c r="E13" s="33">
        <f t="shared" si="4"/>
        <v>1913600</v>
      </c>
      <c r="F13" s="33">
        <f t="shared" si="4"/>
        <v>2024000</v>
      </c>
      <c r="G13" s="33">
        <f t="shared" si="4"/>
        <v>2171200</v>
      </c>
      <c r="H13" s="33">
        <f t="shared" si="4"/>
        <v>1729600</v>
      </c>
      <c r="I13" s="33">
        <f t="shared" si="4"/>
        <v>1472000</v>
      </c>
      <c r="J13" s="33">
        <f t="shared" si="4"/>
        <v>1067200</v>
      </c>
      <c r="K13" s="33">
        <f t="shared" si="4"/>
        <v>515200</v>
      </c>
      <c r="L13" s="33">
        <f t="shared" si="4"/>
        <v>368000</v>
      </c>
      <c r="M13" s="33">
        <f t="shared" si="4"/>
        <v>809600</v>
      </c>
      <c r="N13" s="34">
        <f t="shared" si="2"/>
        <v>16081600</v>
      </c>
      <c r="Q13" s="5" t="s">
        <v>21</v>
      </c>
      <c r="R13" s="9">
        <v>43200</v>
      </c>
    </row>
    <row r="14" spans="1:18" x14ac:dyDescent="0.3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Q14" s="5" t="s">
        <v>22</v>
      </c>
      <c r="R14" s="9">
        <v>8200</v>
      </c>
    </row>
    <row r="15" spans="1:18" x14ac:dyDescent="0.3">
      <c r="A15" s="8" t="s">
        <v>10</v>
      </c>
      <c r="B15" s="34">
        <f t="shared" ref="B15:N15" si="5">SUM(B10:B13)</f>
        <v>4006800</v>
      </c>
      <c r="C15" s="34">
        <f t="shared" si="5"/>
        <v>5240400</v>
      </c>
      <c r="D15" s="34">
        <f t="shared" si="5"/>
        <v>6448800</v>
      </c>
      <c r="E15" s="34">
        <f t="shared" si="5"/>
        <v>7229800</v>
      </c>
      <c r="F15" s="34">
        <f t="shared" si="5"/>
        <v>7889400</v>
      </c>
      <c r="G15" s="34">
        <f t="shared" si="5"/>
        <v>8618600</v>
      </c>
      <c r="H15" s="34">
        <f t="shared" si="5"/>
        <v>7569600</v>
      </c>
      <c r="I15" s="34">
        <f t="shared" si="5"/>
        <v>6716400</v>
      </c>
      <c r="J15" s="34">
        <f t="shared" si="5"/>
        <v>4802200</v>
      </c>
      <c r="K15" s="34">
        <f t="shared" si="5"/>
        <v>2796400</v>
      </c>
      <c r="L15" s="34">
        <f t="shared" si="5"/>
        <v>1795800</v>
      </c>
      <c r="M15" s="34">
        <f t="shared" si="5"/>
        <v>4097400</v>
      </c>
      <c r="N15" s="34">
        <f t="shared" si="5"/>
        <v>67211600</v>
      </c>
      <c r="Q15" s="5" t="s">
        <v>24</v>
      </c>
      <c r="R15" s="9">
        <v>24000</v>
      </c>
    </row>
    <row r="16" spans="1:18" x14ac:dyDescent="0.3">
      <c r="A16" s="8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Q16" s="5" t="s">
        <v>23</v>
      </c>
      <c r="R16" s="9">
        <v>36800</v>
      </c>
    </row>
    <row r="17" spans="1:18" x14ac:dyDescent="0.3">
      <c r="A17" s="8" t="s">
        <v>18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Q17" s="5" t="s">
        <v>25</v>
      </c>
      <c r="R17" s="9">
        <v>5520</v>
      </c>
    </row>
    <row r="18" spans="1:18" x14ac:dyDescent="0.3">
      <c r="A18" s="5" t="s">
        <v>29</v>
      </c>
      <c r="B18" s="33">
        <f t="shared" ref="B18:M18" si="6">$R$20*$R$28</f>
        <v>81000</v>
      </c>
      <c r="C18" s="33">
        <f t="shared" si="6"/>
        <v>81000</v>
      </c>
      <c r="D18" s="33">
        <f t="shared" si="6"/>
        <v>81000</v>
      </c>
      <c r="E18" s="33">
        <f t="shared" si="6"/>
        <v>81000</v>
      </c>
      <c r="F18" s="33">
        <f t="shared" si="6"/>
        <v>81000</v>
      </c>
      <c r="G18" s="33">
        <f t="shared" si="6"/>
        <v>81000</v>
      </c>
      <c r="H18" s="33">
        <f t="shared" si="6"/>
        <v>81000</v>
      </c>
      <c r="I18" s="33">
        <f t="shared" si="6"/>
        <v>81000</v>
      </c>
      <c r="J18" s="33">
        <f t="shared" si="6"/>
        <v>81000</v>
      </c>
      <c r="K18" s="33">
        <f t="shared" si="6"/>
        <v>81000</v>
      </c>
      <c r="L18" s="33">
        <f t="shared" si="6"/>
        <v>81000</v>
      </c>
      <c r="M18" s="33">
        <f t="shared" si="6"/>
        <v>81000</v>
      </c>
      <c r="N18" s="34">
        <f>SUM(B18:M18)</f>
        <v>972000</v>
      </c>
      <c r="R18" s="3"/>
    </row>
    <row r="19" spans="1:18" x14ac:dyDescent="0.3">
      <c r="A19" s="4" t="s">
        <v>11</v>
      </c>
      <c r="B19" s="33">
        <v>20000</v>
      </c>
      <c r="C19" s="33">
        <v>20000</v>
      </c>
      <c r="D19" s="33">
        <v>20000</v>
      </c>
      <c r="E19" s="33">
        <v>20000</v>
      </c>
      <c r="F19" s="33">
        <v>20000</v>
      </c>
      <c r="G19" s="33">
        <v>20000</v>
      </c>
      <c r="H19" s="33">
        <v>20000</v>
      </c>
      <c r="I19" s="33">
        <v>20000</v>
      </c>
      <c r="J19" s="33">
        <v>20000</v>
      </c>
      <c r="K19" s="33">
        <v>20000</v>
      </c>
      <c r="L19" s="33">
        <v>20000</v>
      </c>
      <c r="M19" s="33">
        <v>20000</v>
      </c>
      <c r="N19" s="34">
        <f t="shared" ref="N19:N25" si="7">SUM(B19:M19)</f>
        <v>240000</v>
      </c>
      <c r="Q19" s="5" t="s">
        <v>18</v>
      </c>
      <c r="R19" s="3"/>
    </row>
    <row r="20" spans="1:18" x14ac:dyDescent="0.3">
      <c r="A20" s="4" t="s">
        <v>31</v>
      </c>
      <c r="B20" s="33">
        <v>350</v>
      </c>
      <c r="C20" s="33">
        <v>350</v>
      </c>
      <c r="D20" s="33">
        <v>350</v>
      </c>
      <c r="E20" s="33">
        <v>350</v>
      </c>
      <c r="F20" s="33">
        <v>350</v>
      </c>
      <c r="G20" s="33">
        <v>350</v>
      </c>
      <c r="H20" s="33">
        <v>350</v>
      </c>
      <c r="I20" s="33">
        <v>350</v>
      </c>
      <c r="J20" s="33">
        <v>350</v>
      </c>
      <c r="K20" s="33">
        <v>350</v>
      </c>
      <c r="L20" s="33">
        <v>350</v>
      </c>
      <c r="M20" s="33">
        <v>350</v>
      </c>
      <c r="N20" s="34">
        <f t="shared" si="7"/>
        <v>4200</v>
      </c>
      <c r="Q20" s="5" t="s">
        <v>34</v>
      </c>
      <c r="R20" s="9">
        <v>4500</v>
      </c>
    </row>
    <row r="21" spans="1:18" x14ac:dyDescent="0.3">
      <c r="A21" s="4" t="s">
        <v>32</v>
      </c>
      <c r="B21" s="33">
        <f>$R$23*B4</f>
        <v>145000</v>
      </c>
      <c r="C21" s="33">
        <f t="shared" ref="C21:M21" si="8">$R$23*C4</f>
        <v>200000</v>
      </c>
      <c r="D21" s="33">
        <f t="shared" si="8"/>
        <v>275000</v>
      </c>
      <c r="E21" s="33">
        <f t="shared" si="8"/>
        <v>295000</v>
      </c>
      <c r="F21" s="33">
        <f t="shared" si="8"/>
        <v>340000</v>
      </c>
      <c r="G21" s="33">
        <f t="shared" si="8"/>
        <v>385000</v>
      </c>
      <c r="H21" s="33">
        <f t="shared" si="8"/>
        <v>350000</v>
      </c>
      <c r="I21" s="33">
        <f t="shared" si="8"/>
        <v>310000</v>
      </c>
      <c r="J21" s="33">
        <f t="shared" si="8"/>
        <v>245000</v>
      </c>
      <c r="K21" s="33">
        <f t="shared" si="8"/>
        <v>155000</v>
      </c>
      <c r="L21" s="33">
        <f t="shared" si="8"/>
        <v>100000</v>
      </c>
      <c r="M21" s="33">
        <f t="shared" si="8"/>
        <v>215000</v>
      </c>
      <c r="N21" s="34">
        <f t="shared" si="7"/>
        <v>3015000</v>
      </c>
      <c r="Q21" s="4" t="s">
        <v>11</v>
      </c>
      <c r="R21" s="9">
        <v>20000</v>
      </c>
    </row>
    <row r="22" spans="1:18" x14ac:dyDescent="0.3">
      <c r="A22" s="5" t="s">
        <v>33</v>
      </c>
      <c r="B22" s="33">
        <f t="shared" ref="B22:M22" si="9">$R$13*$R$24</f>
        <v>8640</v>
      </c>
      <c r="C22" s="33">
        <f t="shared" si="9"/>
        <v>8640</v>
      </c>
      <c r="D22" s="33">
        <f t="shared" si="9"/>
        <v>8640</v>
      </c>
      <c r="E22" s="33">
        <f t="shared" si="9"/>
        <v>8640</v>
      </c>
      <c r="F22" s="33">
        <f t="shared" si="9"/>
        <v>8640</v>
      </c>
      <c r="G22" s="33">
        <f t="shared" si="9"/>
        <v>8640</v>
      </c>
      <c r="H22" s="33">
        <f t="shared" si="9"/>
        <v>8640</v>
      </c>
      <c r="I22" s="33">
        <f t="shared" si="9"/>
        <v>8640</v>
      </c>
      <c r="J22" s="33">
        <f t="shared" si="9"/>
        <v>8640</v>
      </c>
      <c r="K22" s="33">
        <f t="shared" si="9"/>
        <v>8640</v>
      </c>
      <c r="L22" s="33">
        <f t="shared" si="9"/>
        <v>8640</v>
      </c>
      <c r="M22" s="33">
        <f t="shared" si="9"/>
        <v>8640</v>
      </c>
      <c r="N22" s="34">
        <f t="shared" si="7"/>
        <v>103680</v>
      </c>
      <c r="Q22" s="4" t="s">
        <v>31</v>
      </c>
      <c r="R22" s="9">
        <v>350</v>
      </c>
    </row>
    <row r="23" spans="1:18" x14ac:dyDescent="0.3">
      <c r="A23" s="4" t="s">
        <v>12</v>
      </c>
      <c r="B23" s="33">
        <v>15000</v>
      </c>
      <c r="C23" s="33">
        <v>15000</v>
      </c>
      <c r="D23" s="33">
        <v>15000</v>
      </c>
      <c r="E23" s="33">
        <v>15000</v>
      </c>
      <c r="F23" s="33">
        <v>15000</v>
      </c>
      <c r="G23" s="33">
        <v>15000</v>
      </c>
      <c r="H23" s="33">
        <v>15000</v>
      </c>
      <c r="I23" s="33">
        <v>15000</v>
      </c>
      <c r="J23" s="33">
        <v>15000</v>
      </c>
      <c r="K23" s="33">
        <v>15000</v>
      </c>
      <c r="L23" s="33">
        <v>15000</v>
      </c>
      <c r="M23" s="33">
        <v>15000</v>
      </c>
      <c r="N23" s="34">
        <f t="shared" si="7"/>
        <v>180000</v>
      </c>
      <c r="Q23" s="4" t="s">
        <v>32</v>
      </c>
      <c r="R23" s="9">
        <v>5000</v>
      </c>
    </row>
    <row r="24" spans="1:18" x14ac:dyDescent="0.3">
      <c r="A24" s="4" t="s">
        <v>13</v>
      </c>
      <c r="B24" s="33">
        <v>590</v>
      </c>
      <c r="C24" s="33">
        <v>590</v>
      </c>
      <c r="D24" s="33">
        <v>590</v>
      </c>
      <c r="E24" s="33">
        <v>590</v>
      </c>
      <c r="F24" s="33">
        <v>590</v>
      </c>
      <c r="G24" s="33">
        <v>590</v>
      </c>
      <c r="H24" s="33">
        <v>590</v>
      </c>
      <c r="I24" s="33">
        <v>590</v>
      </c>
      <c r="J24" s="33">
        <v>590</v>
      </c>
      <c r="K24" s="33">
        <v>590</v>
      </c>
      <c r="L24" s="33">
        <v>590</v>
      </c>
      <c r="M24" s="33">
        <v>590</v>
      </c>
      <c r="N24" s="34">
        <f t="shared" si="7"/>
        <v>7080</v>
      </c>
      <c r="Q24" s="5" t="s">
        <v>33</v>
      </c>
      <c r="R24" s="10">
        <v>0.2</v>
      </c>
    </row>
    <row r="25" spans="1:18" x14ac:dyDescent="0.3">
      <c r="A25" s="4" t="s">
        <v>30</v>
      </c>
      <c r="B25" s="33">
        <v>500</v>
      </c>
      <c r="C25" s="33">
        <v>500</v>
      </c>
      <c r="D25" s="33">
        <v>500</v>
      </c>
      <c r="E25" s="33">
        <v>500</v>
      </c>
      <c r="F25" s="33">
        <v>500</v>
      </c>
      <c r="G25" s="33">
        <v>500</v>
      </c>
      <c r="H25" s="33">
        <v>500</v>
      </c>
      <c r="I25" s="33">
        <v>500</v>
      </c>
      <c r="J25" s="33">
        <v>500</v>
      </c>
      <c r="K25" s="33">
        <v>500</v>
      </c>
      <c r="L25" s="33">
        <v>500</v>
      </c>
      <c r="M25" s="33">
        <v>500</v>
      </c>
      <c r="N25" s="34">
        <f t="shared" si="7"/>
        <v>6000</v>
      </c>
      <c r="Q25" s="4" t="s">
        <v>12</v>
      </c>
      <c r="R25" s="9">
        <v>15000</v>
      </c>
    </row>
    <row r="26" spans="1:18" x14ac:dyDescent="0.3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Q26" s="4" t="s">
        <v>13</v>
      </c>
      <c r="R26" s="9">
        <v>590</v>
      </c>
    </row>
    <row r="27" spans="1:18" x14ac:dyDescent="0.3">
      <c r="A27" s="11" t="s">
        <v>14</v>
      </c>
      <c r="B27" s="34">
        <f>SUM(B18:B25)</f>
        <v>271080</v>
      </c>
      <c r="C27" s="34">
        <f t="shared" ref="C27:M27" si="10">SUM(C18:C25)</f>
        <v>326080</v>
      </c>
      <c r="D27" s="34">
        <f t="shared" si="10"/>
        <v>401080</v>
      </c>
      <c r="E27" s="34">
        <f t="shared" si="10"/>
        <v>421080</v>
      </c>
      <c r="F27" s="34">
        <f t="shared" si="10"/>
        <v>466080</v>
      </c>
      <c r="G27" s="34">
        <f t="shared" si="10"/>
        <v>511080</v>
      </c>
      <c r="H27" s="34">
        <f t="shared" si="10"/>
        <v>476080</v>
      </c>
      <c r="I27" s="34">
        <f t="shared" si="10"/>
        <v>436080</v>
      </c>
      <c r="J27" s="34">
        <f t="shared" si="10"/>
        <v>371080</v>
      </c>
      <c r="K27" s="34">
        <f t="shared" si="10"/>
        <v>281080</v>
      </c>
      <c r="L27" s="34">
        <f t="shared" si="10"/>
        <v>226080</v>
      </c>
      <c r="M27" s="34">
        <f t="shared" si="10"/>
        <v>341080</v>
      </c>
      <c r="N27" s="34">
        <f>SUM(N18:N25)</f>
        <v>4527960</v>
      </c>
      <c r="Q27" s="4" t="s">
        <v>30</v>
      </c>
      <c r="R27" s="9">
        <v>500</v>
      </c>
    </row>
    <row r="28" spans="1:18" x14ac:dyDescent="0.3">
      <c r="A28" s="11" t="s">
        <v>15</v>
      </c>
      <c r="B28" s="34">
        <f>B15-B27</f>
        <v>3735720</v>
      </c>
      <c r="C28" s="34">
        <f t="shared" ref="C28:N28" si="11">C15-C27</f>
        <v>4914320</v>
      </c>
      <c r="D28" s="34">
        <f t="shared" si="11"/>
        <v>6047720</v>
      </c>
      <c r="E28" s="34">
        <f t="shared" si="11"/>
        <v>6808720</v>
      </c>
      <c r="F28" s="34">
        <f t="shared" si="11"/>
        <v>7423320</v>
      </c>
      <c r="G28" s="34">
        <f t="shared" si="11"/>
        <v>8107520</v>
      </c>
      <c r="H28" s="34">
        <f t="shared" si="11"/>
        <v>7093520</v>
      </c>
      <c r="I28" s="34">
        <f t="shared" si="11"/>
        <v>6280320</v>
      </c>
      <c r="J28" s="34">
        <f t="shared" si="11"/>
        <v>4431120</v>
      </c>
      <c r="K28" s="34">
        <f t="shared" si="11"/>
        <v>2515320</v>
      </c>
      <c r="L28" s="34">
        <f t="shared" si="11"/>
        <v>1569720</v>
      </c>
      <c r="M28" s="34">
        <f t="shared" si="11"/>
        <v>3756320</v>
      </c>
      <c r="N28" s="34">
        <f t="shared" si="11"/>
        <v>62683640</v>
      </c>
      <c r="Q28" s="4" t="s">
        <v>35</v>
      </c>
      <c r="R28" s="3">
        <v>18</v>
      </c>
    </row>
    <row r="29" spans="1:18" x14ac:dyDescent="0.3">
      <c r="A29" s="4" t="s">
        <v>16</v>
      </c>
      <c r="B29" s="34">
        <f>B28*0.12</f>
        <v>448286.39999999997</v>
      </c>
      <c r="C29" s="34">
        <f t="shared" ref="C29:N29" si="12">C28*0.12</f>
        <v>589718.4</v>
      </c>
      <c r="D29" s="34">
        <f t="shared" si="12"/>
        <v>725726.4</v>
      </c>
      <c r="E29" s="34">
        <f t="shared" si="12"/>
        <v>817046.4</v>
      </c>
      <c r="F29" s="34">
        <f t="shared" si="12"/>
        <v>890798.4</v>
      </c>
      <c r="G29" s="34">
        <f t="shared" si="12"/>
        <v>972902.39999999991</v>
      </c>
      <c r="H29" s="34">
        <f t="shared" si="12"/>
        <v>851222.4</v>
      </c>
      <c r="I29" s="34">
        <f t="shared" si="12"/>
        <v>753638.40000000002</v>
      </c>
      <c r="J29" s="34">
        <f t="shared" si="12"/>
        <v>531734.4</v>
      </c>
      <c r="K29" s="34">
        <f t="shared" si="12"/>
        <v>301838.39999999997</v>
      </c>
      <c r="L29" s="34">
        <f t="shared" si="12"/>
        <v>188366.4</v>
      </c>
      <c r="M29" s="34">
        <f t="shared" si="12"/>
        <v>450758.39999999997</v>
      </c>
      <c r="N29" s="34">
        <f t="shared" si="12"/>
        <v>7522036.7999999998</v>
      </c>
      <c r="Q29" s="4" t="s">
        <v>28</v>
      </c>
      <c r="R29" s="12">
        <v>0.12</v>
      </c>
    </row>
    <row r="30" spans="1:18" x14ac:dyDescent="0.3">
      <c r="A30" s="11" t="s">
        <v>17</v>
      </c>
      <c r="B30" s="34">
        <f>B28-B29</f>
        <v>3287433.6</v>
      </c>
      <c r="C30" s="34">
        <f t="shared" ref="C30:N30" si="13">C28-C29</f>
        <v>4324601.5999999996</v>
      </c>
      <c r="D30" s="34">
        <f t="shared" si="13"/>
        <v>5321993.5999999996</v>
      </c>
      <c r="E30" s="34">
        <f t="shared" si="13"/>
        <v>5991673.5999999996</v>
      </c>
      <c r="F30" s="34">
        <f t="shared" si="13"/>
        <v>6532521.5999999996</v>
      </c>
      <c r="G30" s="34">
        <f t="shared" si="13"/>
        <v>7134617.5999999996</v>
      </c>
      <c r="H30" s="34">
        <f t="shared" si="13"/>
        <v>6242297.5999999996</v>
      </c>
      <c r="I30" s="34">
        <f t="shared" si="13"/>
        <v>5526681.5999999996</v>
      </c>
      <c r="J30" s="34">
        <f t="shared" si="13"/>
        <v>3899385.6</v>
      </c>
      <c r="K30" s="34">
        <f t="shared" si="13"/>
        <v>2213481.6</v>
      </c>
      <c r="L30" s="34">
        <f t="shared" si="13"/>
        <v>1381353.6</v>
      </c>
      <c r="M30" s="34">
        <f t="shared" si="13"/>
        <v>3305561.6</v>
      </c>
      <c r="N30" s="34">
        <f t="shared" si="13"/>
        <v>55161603.200000003</v>
      </c>
    </row>
  </sheetData>
  <mergeCells count="2">
    <mergeCell ref="A1:N1"/>
    <mergeCell ref="Q11:R1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55" zoomScaleNormal="55" workbookViewId="0">
      <selection sqref="A1:O1"/>
    </sheetView>
  </sheetViews>
  <sheetFormatPr defaultRowHeight="15.6" x14ac:dyDescent="0.3"/>
  <cols>
    <col min="1" max="1" width="46.33203125" style="5" bestFit="1" customWidth="1"/>
    <col min="2" max="2" width="17.6640625" style="5" bestFit="1" customWidth="1"/>
    <col min="3" max="3" width="15.109375" style="6" bestFit="1" customWidth="1"/>
    <col min="4" max="4" width="15.5546875" style="5" bestFit="1" customWidth="1"/>
    <col min="5" max="5" width="15.44140625" style="5" bestFit="1" customWidth="1"/>
    <col min="6" max="6" width="16.44140625" style="5" bestFit="1" customWidth="1"/>
    <col min="7" max="7" width="16.109375" style="5" bestFit="1" customWidth="1"/>
    <col min="8" max="10" width="16.44140625" style="5" bestFit="1" customWidth="1"/>
    <col min="11" max="11" width="16.88671875" style="5" bestFit="1" customWidth="1"/>
    <col min="12" max="12" width="15.44140625" style="5" bestFit="1" customWidth="1"/>
    <col min="13" max="13" width="16.77734375" style="5" bestFit="1" customWidth="1"/>
    <col min="14" max="14" width="18.33203125" style="5" bestFit="1" customWidth="1"/>
    <col min="15" max="15" width="17.88671875" style="5" bestFit="1" customWidth="1"/>
    <col min="16" max="17" width="8.88671875" style="5"/>
    <col min="18" max="18" width="26.44140625" style="5" bestFit="1" customWidth="1"/>
    <col min="19" max="19" width="21.88671875" style="5" bestFit="1" customWidth="1"/>
    <col min="20" max="20" width="24.88671875" style="5" bestFit="1" customWidth="1"/>
    <col min="21" max="21" width="13.109375" style="5" bestFit="1" customWidth="1"/>
    <col min="22" max="22" width="19.44140625" style="5" bestFit="1" customWidth="1"/>
    <col min="23" max="23" width="12.21875" style="5" bestFit="1" customWidth="1"/>
    <col min="24" max="16384" width="8.88671875" style="5"/>
  </cols>
  <sheetData>
    <row r="1" spans="1:19" ht="17.39999999999999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9" x14ac:dyDescent="0.3">
      <c r="A2" s="5" t="s">
        <v>49</v>
      </c>
      <c r="B2" s="7" t="s">
        <v>97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76</v>
      </c>
      <c r="H2" s="7" t="s">
        <v>77</v>
      </c>
      <c r="I2" s="7" t="s">
        <v>78</v>
      </c>
      <c r="J2" s="7" t="s">
        <v>79</v>
      </c>
      <c r="K2" s="7" t="s">
        <v>80</v>
      </c>
      <c r="L2" s="7" t="s">
        <v>81</v>
      </c>
      <c r="M2" s="7" t="s">
        <v>82</v>
      </c>
      <c r="N2" s="7" t="s">
        <v>46</v>
      </c>
      <c r="O2" s="5" t="s">
        <v>19</v>
      </c>
    </row>
    <row r="3" spans="1:19" x14ac:dyDescent="0.3">
      <c r="A3" s="11"/>
      <c r="B3" s="1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9" hidden="1" x14ac:dyDescent="0.3">
      <c r="A4" s="4" t="s">
        <v>88</v>
      </c>
      <c r="B4" s="4"/>
      <c r="C4" s="19">
        <v>1</v>
      </c>
      <c r="D4" s="19">
        <v>3</v>
      </c>
      <c r="E4" s="19">
        <v>5</v>
      </c>
      <c r="F4" s="19">
        <v>7</v>
      </c>
      <c r="G4" s="19">
        <v>10</v>
      </c>
      <c r="H4" s="19">
        <v>23</v>
      </c>
      <c r="I4" s="19">
        <v>15</v>
      </c>
      <c r="J4" s="19">
        <v>7</v>
      </c>
      <c r="K4" s="19">
        <v>3</v>
      </c>
      <c r="L4" s="19">
        <v>2</v>
      </c>
      <c r="M4" s="19">
        <v>5</v>
      </c>
      <c r="N4" s="19">
        <v>10</v>
      </c>
      <c r="O4" s="19">
        <f>SUM(Table114[[#This Row],[01-Apr-26]:[01-Mar-27]])</f>
        <v>91</v>
      </c>
    </row>
    <row r="5" spans="1:19" hidden="1" x14ac:dyDescent="0.3">
      <c r="A5" s="4" t="s">
        <v>89</v>
      </c>
      <c r="B5" s="4"/>
      <c r="C5" s="19">
        <v>1</v>
      </c>
      <c r="D5" s="19">
        <v>2</v>
      </c>
      <c r="E5" s="19">
        <v>5</v>
      </c>
      <c r="F5" s="19">
        <v>10</v>
      </c>
      <c r="G5" s="19">
        <v>14</v>
      </c>
      <c r="H5" s="19">
        <v>30</v>
      </c>
      <c r="I5" s="19">
        <v>32</v>
      </c>
      <c r="J5" s="19">
        <v>15</v>
      </c>
      <c r="K5" s="19">
        <v>8</v>
      </c>
      <c r="L5" s="19">
        <v>5</v>
      </c>
      <c r="M5" s="19">
        <v>7</v>
      </c>
      <c r="N5" s="19">
        <v>14</v>
      </c>
      <c r="O5" s="19">
        <f>SUM(Table114[[#This Row],[01-Apr-26]:[01-Mar-27]])</f>
        <v>143</v>
      </c>
    </row>
    <row r="6" spans="1:19" hidden="1" x14ac:dyDescent="0.3">
      <c r="A6" s="4" t="s">
        <v>90</v>
      </c>
      <c r="B6" s="4"/>
      <c r="C6" s="19">
        <v>2</v>
      </c>
      <c r="D6" s="19">
        <v>5</v>
      </c>
      <c r="E6" s="19">
        <v>11</v>
      </c>
      <c r="F6" s="19">
        <v>13</v>
      </c>
      <c r="G6" s="19">
        <v>18</v>
      </c>
      <c r="H6" s="19">
        <v>41</v>
      </c>
      <c r="I6" s="19">
        <v>30</v>
      </c>
      <c r="J6" s="19">
        <v>25</v>
      </c>
      <c r="K6" s="19">
        <v>10</v>
      </c>
      <c r="L6" s="19">
        <v>7</v>
      </c>
      <c r="M6" s="19">
        <v>12</v>
      </c>
      <c r="N6" s="19">
        <v>17</v>
      </c>
      <c r="O6" s="19">
        <f>SUM(Table114[[#This Row],[01-Apr-26]:[01-Mar-27]])</f>
        <v>191</v>
      </c>
    </row>
    <row r="7" spans="1:19" hidden="1" x14ac:dyDescent="0.3">
      <c r="A7" s="4" t="s">
        <v>91</v>
      </c>
      <c r="B7" s="4"/>
      <c r="C7" s="19">
        <v>0</v>
      </c>
      <c r="D7" s="19">
        <v>1</v>
      </c>
      <c r="E7" s="19">
        <v>1</v>
      </c>
      <c r="F7" s="19">
        <v>3</v>
      </c>
      <c r="G7" s="19">
        <v>7</v>
      </c>
      <c r="H7" s="19">
        <v>10</v>
      </c>
      <c r="I7" s="19">
        <v>12</v>
      </c>
      <c r="J7" s="19">
        <v>8</v>
      </c>
      <c r="K7" s="19">
        <v>0</v>
      </c>
      <c r="L7" s="19">
        <v>0</v>
      </c>
      <c r="M7" s="19">
        <v>3</v>
      </c>
      <c r="N7" s="19">
        <v>5</v>
      </c>
      <c r="O7" s="19">
        <f>SUM(Table114[[#This Row],[01-Apr-26]:[01-Mar-27]])</f>
        <v>50</v>
      </c>
    </row>
    <row r="8" spans="1:19" x14ac:dyDescent="0.3">
      <c r="A8" s="8" t="s">
        <v>92</v>
      </c>
      <c r="B8" s="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9" hidden="1" x14ac:dyDescent="0.3">
      <c r="A9" s="5" t="s">
        <v>21</v>
      </c>
      <c r="C9" s="20">
        <f>$S$12*C4</f>
        <v>35000</v>
      </c>
      <c r="D9" s="20">
        <f>$S$12*D4</f>
        <v>105000</v>
      </c>
      <c r="E9" s="20">
        <f>$S$12*E4</f>
        <v>175000</v>
      </c>
      <c r="F9" s="20">
        <f>$S$12*F4</f>
        <v>245000</v>
      </c>
      <c r="G9" s="20">
        <f>$S$12*G4</f>
        <v>350000</v>
      </c>
      <c r="H9" s="20">
        <f>$S$12*H4</f>
        <v>805000</v>
      </c>
      <c r="I9" s="20">
        <f>$S$12*I4</f>
        <v>525000</v>
      </c>
      <c r="J9" s="20">
        <f>$S$12*J4</f>
        <v>245000</v>
      </c>
      <c r="K9" s="20">
        <f>$S$12*K4</f>
        <v>105000</v>
      </c>
      <c r="L9" s="20">
        <f>$S$12*L4</f>
        <v>70000</v>
      </c>
      <c r="M9" s="20">
        <f>$S$12*M4</f>
        <v>175000</v>
      </c>
      <c r="N9" s="20">
        <f>$S$12*N4</f>
        <v>350000</v>
      </c>
      <c r="O9" s="20">
        <f>SUM(Table114[[#This Row],[01-Apr-26]:[01-Mar-27]])</f>
        <v>3185000</v>
      </c>
    </row>
    <row r="10" spans="1:19" ht="18" x14ac:dyDescent="0.35">
      <c r="A10" s="4" t="s">
        <v>96</v>
      </c>
      <c r="B10" s="39">
        <f>C9*0.5</f>
        <v>17500</v>
      </c>
      <c r="C10" s="39">
        <f t="shared" ref="C10:M10" si="0">D9*0.5</f>
        <v>52500</v>
      </c>
      <c r="D10" s="39">
        <f t="shared" si="0"/>
        <v>87500</v>
      </c>
      <c r="E10" s="39">
        <f t="shared" si="0"/>
        <v>122500</v>
      </c>
      <c r="F10" s="39">
        <f t="shared" si="0"/>
        <v>175000</v>
      </c>
      <c r="G10" s="39">
        <f t="shared" si="0"/>
        <v>402500</v>
      </c>
      <c r="H10" s="39">
        <f t="shared" si="0"/>
        <v>262500</v>
      </c>
      <c r="I10" s="39">
        <f t="shared" si="0"/>
        <v>122500</v>
      </c>
      <c r="J10" s="39">
        <f t="shared" si="0"/>
        <v>52500</v>
      </c>
      <c r="K10" s="39">
        <f t="shared" si="0"/>
        <v>35000</v>
      </c>
      <c r="L10" s="39">
        <f t="shared" si="0"/>
        <v>87500</v>
      </c>
      <c r="M10" s="39">
        <f t="shared" si="0"/>
        <v>175000</v>
      </c>
      <c r="N10" s="39">
        <f>Table10[[#This Row],[01-Apr-27]]*0.5</f>
        <v>228000</v>
      </c>
      <c r="O10" s="40">
        <f>SUM(Table114[[#This Row],[01-Apr-26]:[01-Mar-27]])</f>
        <v>1803000</v>
      </c>
      <c r="R10" s="37" t="s">
        <v>84</v>
      </c>
      <c r="S10" s="37"/>
    </row>
    <row r="11" spans="1:19" x14ac:dyDescent="0.3">
      <c r="A11" s="5" t="s">
        <v>21</v>
      </c>
      <c r="B11" s="38"/>
      <c r="C11" s="20">
        <f>C9-B10</f>
        <v>17500</v>
      </c>
      <c r="D11" s="20">
        <f t="shared" ref="D11:N11" si="1">D9-C10</f>
        <v>52500</v>
      </c>
      <c r="E11" s="20">
        <f t="shared" si="1"/>
        <v>87500</v>
      </c>
      <c r="F11" s="20">
        <f t="shared" si="1"/>
        <v>122500</v>
      </c>
      <c r="G11" s="20">
        <f t="shared" si="1"/>
        <v>175000</v>
      </c>
      <c r="H11" s="20">
        <f t="shared" si="1"/>
        <v>402500</v>
      </c>
      <c r="I11" s="20">
        <f t="shared" si="1"/>
        <v>262500</v>
      </c>
      <c r="J11" s="20">
        <f t="shared" si="1"/>
        <v>122500</v>
      </c>
      <c r="K11" s="20">
        <f t="shared" si="1"/>
        <v>52500</v>
      </c>
      <c r="L11" s="20">
        <f t="shared" si="1"/>
        <v>35000</v>
      </c>
      <c r="M11" s="20">
        <f t="shared" si="1"/>
        <v>87500</v>
      </c>
      <c r="N11" s="20">
        <f t="shared" si="1"/>
        <v>175000</v>
      </c>
      <c r="O11" s="20">
        <f>SUM(Table114[[#This Row],[01-Apr-26]:[01-Mar-27]])</f>
        <v>1592500</v>
      </c>
      <c r="R11" s="23" t="s">
        <v>27</v>
      </c>
      <c r="S11" s="23" t="s">
        <v>26</v>
      </c>
    </row>
    <row r="12" spans="1:19" x14ac:dyDescent="0.3">
      <c r="A12" s="5" t="s">
        <v>22</v>
      </c>
      <c r="C12" s="21">
        <f>$S$13*C5</f>
        <v>5750</v>
      </c>
      <c r="D12" s="21">
        <f>$S$13*D5</f>
        <v>11500</v>
      </c>
      <c r="E12" s="21">
        <f>$S$13*E5</f>
        <v>28750</v>
      </c>
      <c r="F12" s="21">
        <f>$S$13*F5</f>
        <v>57500</v>
      </c>
      <c r="G12" s="21">
        <f>$S$13*G5</f>
        <v>80500</v>
      </c>
      <c r="H12" s="21">
        <f>$S$13*H5</f>
        <v>172500</v>
      </c>
      <c r="I12" s="21">
        <f>$S$13*I5</f>
        <v>184000</v>
      </c>
      <c r="J12" s="21">
        <f>$S$13*J5</f>
        <v>86250</v>
      </c>
      <c r="K12" s="21">
        <f>$S$13*K5</f>
        <v>46000</v>
      </c>
      <c r="L12" s="21">
        <f>$S$13*L5</f>
        <v>28750</v>
      </c>
      <c r="M12" s="21">
        <f>$S$13*M5</f>
        <v>40250</v>
      </c>
      <c r="N12" s="21">
        <f>$S$13*N5</f>
        <v>80500</v>
      </c>
      <c r="O12" s="22">
        <f t="shared" ref="O12:O14" si="2">SUM(C12:N12)</f>
        <v>822250</v>
      </c>
      <c r="R12" s="5" t="s">
        <v>21</v>
      </c>
      <c r="S12" s="9">
        <v>35000</v>
      </c>
    </row>
    <row r="13" spans="1:19" x14ac:dyDescent="0.3">
      <c r="A13" s="5" t="s">
        <v>24</v>
      </c>
      <c r="C13" s="20">
        <f>$S$14*C6</f>
        <v>36000</v>
      </c>
      <c r="D13" s="21">
        <f>$S$14*D6</f>
        <v>90000</v>
      </c>
      <c r="E13" s="21">
        <f>$S$14*E6</f>
        <v>198000</v>
      </c>
      <c r="F13" s="21">
        <f>$S$14*F6</f>
        <v>234000</v>
      </c>
      <c r="G13" s="21">
        <f>$S$14*G6</f>
        <v>324000</v>
      </c>
      <c r="H13" s="21">
        <f>$S$14*H6</f>
        <v>738000</v>
      </c>
      <c r="I13" s="21">
        <f>$S$14*I6</f>
        <v>540000</v>
      </c>
      <c r="J13" s="21">
        <f>$S$14*J6</f>
        <v>450000</v>
      </c>
      <c r="K13" s="21">
        <f>$S$14*K6</f>
        <v>180000</v>
      </c>
      <c r="L13" s="21">
        <f>$S$14*L6</f>
        <v>126000</v>
      </c>
      <c r="M13" s="21">
        <f>$S$14*M6</f>
        <v>216000</v>
      </c>
      <c r="N13" s="21">
        <f>$S$14*N6</f>
        <v>306000</v>
      </c>
      <c r="O13" s="22">
        <f t="shared" si="2"/>
        <v>3438000</v>
      </c>
      <c r="R13" s="5" t="s">
        <v>22</v>
      </c>
      <c r="S13" s="9">
        <v>5750</v>
      </c>
    </row>
    <row r="14" spans="1:19" x14ac:dyDescent="0.3">
      <c r="A14" s="5" t="s">
        <v>23</v>
      </c>
      <c r="C14" s="21">
        <f>$S$15*C7</f>
        <v>0</v>
      </c>
      <c r="D14" s="21">
        <f>$S$15*D7</f>
        <v>32000</v>
      </c>
      <c r="E14" s="21">
        <f>$S$15*E7</f>
        <v>32000</v>
      </c>
      <c r="F14" s="21">
        <f>$S$15*F7</f>
        <v>96000</v>
      </c>
      <c r="G14" s="21">
        <f>$S$15*G7</f>
        <v>224000</v>
      </c>
      <c r="H14" s="21">
        <f>$S$15*H7</f>
        <v>320000</v>
      </c>
      <c r="I14" s="21">
        <f>$S$15*I7</f>
        <v>384000</v>
      </c>
      <c r="J14" s="21">
        <f>$S$15*J7</f>
        <v>256000</v>
      </c>
      <c r="K14" s="21">
        <f>$S$15*K7</f>
        <v>0</v>
      </c>
      <c r="L14" s="21">
        <f>$S$15*L7</f>
        <v>0</v>
      </c>
      <c r="M14" s="21">
        <f>$S$15*M7</f>
        <v>96000</v>
      </c>
      <c r="N14" s="21">
        <f>$S$15*N7</f>
        <v>160000</v>
      </c>
      <c r="O14" s="22">
        <f t="shared" si="2"/>
        <v>1600000</v>
      </c>
      <c r="R14" s="5" t="s">
        <v>24</v>
      </c>
      <c r="S14" s="9">
        <v>18000</v>
      </c>
    </row>
    <row r="15" spans="1:19" x14ac:dyDescent="0.3"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R15" s="5" t="s">
        <v>23</v>
      </c>
      <c r="S15" s="9">
        <v>32000</v>
      </c>
    </row>
    <row r="16" spans="1:19" x14ac:dyDescent="0.3">
      <c r="A16" s="8" t="s">
        <v>93</v>
      </c>
      <c r="B16" s="8"/>
      <c r="C16" s="22">
        <f>SUM(C10:C14)</f>
        <v>111750</v>
      </c>
      <c r="D16" s="22">
        <f t="shared" ref="D16:M16" si="3">SUM(D10:D14)</f>
        <v>273500</v>
      </c>
      <c r="E16" s="22">
        <f t="shared" si="3"/>
        <v>468750</v>
      </c>
      <c r="F16" s="22">
        <f t="shared" si="3"/>
        <v>685000</v>
      </c>
      <c r="G16" s="22">
        <f t="shared" si="3"/>
        <v>1206000</v>
      </c>
      <c r="H16" s="22">
        <f t="shared" si="3"/>
        <v>1895500</v>
      </c>
      <c r="I16" s="22">
        <f t="shared" si="3"/>
        <v>1493000</v>
      </c>
      <c r="J16" s="22">
        <f t="shared" si="3"/>
        <v>967250</v>
      </c>
      <c r="K16" s="22">
        <f t="shared" si="3"/>
        <v>313500</v>
      </c>
      <c r="L16" s="22">
        <f t="shared" si="3"/>
        <v>277250</v>
      </c>
      <c r="M16" s="22">
        <f t="shared" si="3"/>
        <v>614750</v>
      </c>
      <c r="N16" s="22">
        <f>SUM(N10:N14)</f>
        <v>949500</v>
      </c>
      <c r="O16" s="22">
        <f>SUM(O10:O14)</f>
        <v>9255750</v>
      </c>
      <c r="R16" s="5" t="s">
        <v>25</v>
      </c>
      <c r="S16" s="9">
        <v>4800</v>
      </c>
    </row>
    <row r="17" spans="1:19" x14ac:dyDescent="0.3">
      <c r="A17" s="8"/>
      <c r="B17" s="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23"/>
    </row>
    <row r="18" spans="1:19" x14ac:dyDescent="0.3">
      <c r="A18" s="8" t="s">
        <v>94</v>
      </c>
      <c r="B18" s="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R18" s="5" t="s">
        <v>18</v>
      </c>
      <c r="S18" s="23"/>
    </row>
    <row r="19" spans="1:19" x14ac:dyDescent="0.3">
      <c r="A19" s="5" t="s">
        <v>29</v>
      </c>
      <c r="C19" s="21">
        <f>$S$19*$S$27</f>
        <v>28000</v>
      </c>
      <c r="D19" s="21">
        <f>$S$19*$S$27</f>
        <v>28000</v>
      </c>
      <c r="E19" s="21">
        <f>$S$19*$S$27</f>
        <v>28000</v>
      </c>
      <c r="F19" s="21">
        <f>$S$19*$S$27</f>
        <v>28000</v>
      </c>
      <c r="G19" s="21">
        <f>$S$19*$S$27</f>
        <v>28000</v>
      </c>
      <c r="H19" s="21">
        <f>$S$19*$S$27</f>
        <v>28000</v>
      </c>
      <c r="I19" s="21">
        <f>$S$19*$S$27</f>
        <v>28000</v>
      </c>
      <c r="J19" s="21">
        <f>$S$19*$S$27</f>
        <v>28000</v>
      </c>
      <c r="K19" s="21">
        <f>$S$19*$S$27</f>
        <v>28000</v>
      </c>
      <c r="L19" s="21">
        <f>$S$19*$S$27</f>
        <v>28000</v>
      </c>
      <c r="M19" s="21">
        <f>$S$19*$S$27</f>
        <v>28000</v>
      </c>
      <c r="N19" s="21">
        <f>$S$19*$S$27</f>
        <v>28000</v>
      </c>
      <c r="O19" s="22">
        <f>SUM(C19:N19)</f>
        <v>336000</v>
      </c>
      <c r="R19" s="5" t="s">
        <v>34</v>
      </c>
      <c r="S19" s="9">
        <v>4000</v>
      </c>
    </row>
    <row r="20" spans="1:19" x14ac:dyDescent="0.3">
      <c r="A20" s="4" t="s">
        <v>11</v>
      </c>
      <c r="B20" s="4"/>
      <c r="C20" s="21">
        <v>15000</v>
      </c>
      <c r="D20" s="21">
        <v>15000</v>
      </c>
      <c r="E20" s="21">
        <v>15000</v>
      </c>
      <c r="F20" s="21">
        <v>15000</v>
      </c>
      <c r="G20" s="21">
        <v>15000</v>
      </c>
      <c r="H20" s="21">
        <v>15000</v>
      </c>
      <c r="I20" s="21">
        <v>15000</v>
      </c>
      <c r="J20" s="21">
        <v>15000</v>
      </c>
      <c r="K20" s="21">
        <v>15000</v>
      </c>
      <c r="L20" s="21">
        <v>15000</v>
      </c>
      <c r="M20" s="21">
        <v>15000</v>
      </c>
      <c r="N20" s="21">
        <v>15000</v>
      </c>
      <c r="O20" s="22">
        <f t="shared" ref="O20:O26" si="4">SUM(C20:N20)</f>
        <v>180000</v>
      </c>
      <c r="R20" s="4" t="s">
        <v>11</v>
      </c>
      <c r="S20" s="9">
        <v>15000</v>
      </c>
    </row>
    <row r="21" spans="1:19" x14ac:dyDescent="0.3">
      <c r="A21" s="4" t="s">
        <v>31</v>
      </c>
      <c r="B21" s="4"/>
      <c r="C21" s="21">
        <v>200</v>
      </c>
      <c r="D21" s="21">
        <v>200</v>
      </c>
      <c r="E21" s="21">
        <v>200</v>
      </c>
      <c r="F21" s="21">
        <v>200</v>
      </c>
      <c r="G21" s="21">
        <v>200</v>
      </c>
      <c r="H21" s="21">
        <v>200</v>
      </c>
      <c r="I21" s="21">
        <v>200</v>
      </c>
      <c r="J21" s="21">
        <v>200</v>
      </c>
      <c r="K21" s="21">
        <v>200</v>
      </c>
      <c r="L21" s="21">
        <v>200</v>
      </c>
      <c r="M21" s="21">
        <v>200</v>
      </c>
      <c r="N21" s="21">
        <v>200</v>
      </c>
      <c r="O21" s="22">
        <f t="shared" si="4"/>
        <v>2400</v>
      </c>
      <c r="R21" s="4" t="s">
        <v>31</v>
      </c>
      <c r="S21" s="9">
        <v>200</v>
      </c>
    </row>
    <row r="22" spans="1:19" x14ac:dyDescent="0.3">
      <c r="A22" s="4" t="s">
        <v>32</v>
      </c>
      <c r="B22" s="4"/>
      <c r="C22" s="21">
        <f>$S$22*C4</f>
        <v>5000</v>
      </c>
      <c r="D22" s="21">
        <f>$S$22*D4</f>
        <v>15000</v>
      </c>
      <c r="E22" s="21">
        <f>$S$22*E4</f>
        <v>25000</v>
      </c>
      <c r="F22" s="21">
        <f>$S$22*F4</f>
        <v>35000</v>
      </c>
      <c r="G22" s="21">
        <f>$S$22*G4</f>
        <v>50000</v>
      </c>
      <c r="H22" s="21">
        <f>$S$22*H4</f>
        <v>115000</v>
      </c>
      <c r="I22" s="21">
        <f>$S$22*I4</f>
        <v>75000</v>
      </c>
      <c r="J22" s="21">
        <f>$S$22*J4</f>
        <v>35000</v>
      </c>
      <c r="K22" s="21">
        <f>$S$22*K4</f>
        <v>15000</v>
      </c>
      <c r="L22" s="21">
        <f>$S$22*L4</f>
        <v>10000</v>
      </c>
      <c r="M22" s="21">
        <f>$S$22*M4</f>
        <v>25000</v>
      </c>
      <c r="N22" s="21">
        <f>$S$22*N4</f>
        <v>50000</v>
      </c>
      <c r="O22" s="22">
        <f t="shared" si="4"/>
        <v>455000</v>
      </c>
      <c r="R22" s="4" t="s">
        <v>32</v>
      </c>
      <c r="S22" s="9">
        <v>5000</v>
      </c>
    </row>
    <row r="23" spans="1:19" x14ac:dyDescent="0.3">
      <c r="A23" s="5" t="s">
        <v>33</v>
      </c>
      <c r="C23" s="21">
        <f>$S$12*$S$23</f>
        <v>5250</v>
      </c>
      <c r="D23" s="21">
        <f>$S$12*$S$23</f>
        <v>5250</v>
      </c>
      <c r="E23" s="21">
        <f>$S$12*$S$23</f>
        <v>5250</v>
      </c>
      <c r="F23" s="21">
        <f>$S$12*$S$23</f>
        <v>5250</v>
      </c>
      <c r="G23" s="21">
        <f>$S$12*$S$23</f>
        <v>5250</v>
      </c>
      <c r="H23" s="21">
        <f>$S$12*$S$23</f>
        <v>5250</v>
      </c>
      <c r="I23" s="21">
        <f>$S$12*$S$23</f>
        <v>5250</v>
      </c>
      <c r="J23" s="21">
        <f>$S$12*$S$23</f>
        <v>5250</v>
      </c>
      <c r="K23" s="21">
        <f>$S$12*$S$23</f>
        <v>5250</v>
      </c>
      <c r="L23" s="21">
        <f>$S$12*$S$23</f>
        <v>5250</v>
      </c>
      <c r="M23" s="21">
        <f>$S$12*$S$23</f>
        <v>5250</v>
      </c>
      <c r="N23" s="21">
        <f>$S$12*$S$23</f>
        <v>5250</v>
      </c>
      <c r="O23" s="22">
        <f t="shared" si="4"/>
        <v>63000</v>
      </c>
      <c r="R23" s="5" t="s">
        <v>33</v>
      </c>
      <c r="S23" s="10">
        <v>0.15</v>
      </c>
    </row>
    <row r="24" spans="1:19" x14ac:dyDescent="0.3">
      <c r="A24" s="4" t="s">
        <v>12</v>
      </c>
      <c r="B24" s="4"/>
      <c r="C24" s="21">
        <v>11520</v>
      </c>
      <c r="D24" s="21">
        <v>11520</v>
      </c>
      <c r="E24" s="21">
        <v>11520</v>
      </c>
      <c r="F24" s="21">
        <v>11520</v>
      </c>
      <c r="G24" s="21">
        <v>11520</v>
      </c>
      <c r="H24" s="21">
        <v>11520</v>
      </c>
      <c r="I24" s="21">
        <v>11520</v>
      </c>
      <c r="J24" s="21">
        <v>11520</v>
      </c>
      <c r="K24" s="21">
        <v>11520</v>
      </c>
      <c r="L24" s="21">
        <v>11520</v>
      </c>
      <c r="M24" s="21">
        <v>11520</v>
      </c>
      <c r="N24" s="21">
        <v>11520</v>
      </c>
      <c r="O24" s="22">
        <f t="shared" si="4"/>
        <v>138240</v>
      </c>
      <c r="R24" s="4" t="s">
        <v>12</v>
      </c>
      <c r="S24" s="9">
        <v>11520</v>
      </c>
    </row>
    <row r="25" spans="1:19" x14ac:dyDescent="0.3">
      <c r="A25" s="4" t="s">
        <v>13</v>
      </c>
      <c r="B25" s="4"/>
      <c r="C25" s="21">
        <v>390</v>
      </c>
      <c r="D25" s="21">
        <v>390</v>
      </c>
      <c r="E25" s="21">
        <v>390</v>
      </c>
      <c r="F25" s="21">
        <v>390</v>
      </c>
      <c r="G25" s="21">
        <v>390</v>
      </c>
      <c r="H25" s="21">
        <v>390</v>
      </c>
      <c r="I25" s="21">
        <v>390</v>
      </c>
      <c r="J25" s="21">
        <v>390</v>
      </c>
      <c r="K25" s="21">
        <v>390</v>
      </c>
      <c r="L25" s="21">
        <v>390</v>
      </c>
      <c r="M25" s="21">
        <v>390</v>
      </c>
      <c r="N25" s="21">
        <v>390</v>
      </c>
      <c r="O25" s="22">
        <f t="shared" si="4"/>
        <v>4680</v>
      </c>
      <c r="R25" s="4" t="s">
        <v>13</v>
      </c>
      <c r="S25" s="9">
        <v>390</v>
      </c>
    </row>
    <row r="26" spans="1:19" x14ac:dyDescent="0.3">
      <c r="A26" s="4" t="s">
        <v>30</v>
      </c>
      <c r="B26" s="4"/>
      <c r="C26" s="21">
        <v>500</v>
      </c>
      <c r="D26" s="21">
        <v>500</v>
      </c>
      <c r="E26" s="21">
        <v>500</v>
      </c>
      <c r="F26" s="21">
        <v>500</v>
      </c>
      <c r="G26" s="21">
        <v>500</v>
      </c>
      <c r="H26" s="21">
        <v>500</v>
      </c>
      <c r="I26" s="21">
        <v>500</v>
      </c>
      <c r="J26" s="21">
        <v>500</v>
      </c>
      <c r="K26" s="21">
        <v>500</v>
      </c>
      <c r="L26" s="21">
        <v>500</v>
      </c>
      <c r="M26" s="21">
        <v>500</v>
      </c>
      <c r="N26" s="21">
        <v>500</v>
      </c>
      <c r="O26" s="22">
        <f t="shared" si="4"/>
        <v>6000</v>
      </c>
      <c r="R26" s="4" t="s">
        <v>30</v>
      </c>
      <c r="S26" s="9">
        <v>500</v>
      </c>
    </row>
    <row r="27" spans="1:19" x14ac:dyDescent="0.3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R27" s="4" t="s">
        <v>35</v>
      </c>
      <c r="S27" s="23">
        <v>7</v>
      </c>
    </row>
    <row r="28" spans="1:19" x14ac:dyDescent="0.3">
      <c r="A28" s="11" t="s">
        <v>95</v>
      </c>
      <c r="B28" s="11"/>
      <c r="C28" s="22">
        <f>SUM(C19:C26)</f>
        <v>65860</v>
      </c>
      <c r="D28" s="22">
        <f t="shared" ref="D28:N28" si="5">SUM(D19:D26)</f>
        <v>75860</v>
      </c>
      <c r="E28" s="22">
        <f t="shared" si="5"/>
        <v>85860</v>
      </c>
      <c r="F28" s="22">
        <f t="shared" si="5"/>
        <v>95860</v>
      </c>
      <c r="G28" s="22">
        <f t="shared" si="5"/>
        <v>110860</v>
      </c>
      <c r="H28" s="22">
        <f t="shared" si="5"/>
        <v>175860</v>
      </c>
      <c r="I28" s="22">
        <f t="shared" si="5"/>
        <v>135860</v>
      </c>
      <c r="J28" s="22">
        <f t="shared" si="5"/>
        <v>95860</v>
      </c>
      <c r="K28" s="22">
        <f t="shared" si="5"/>
        <v>75860</v>
      </c>
      <c r="L28" s="22">
        <f t="shared" si="5"/>
        <v>70860</v>
      </c>
      <c r="M28" s="22">
        <f t="shared" si="5"/>
        <v>85860</v>
      </c>
      <c r="N28" s="22">
        <f t="shared" si="5"/>
        <v>110860</v>
      </c>
      <c r="O28" s="22">
        <f>SUM(O19:O26)</f>
        <v>1185320</v>
      </c>
      <c r="R28" s="4" t="s">
        <v>28</v>
      </c>
      <c r="S28" s="12">
        <v>0.12</v>
      </c>
    </row>
    <row r="29" spans="1:19" x14ac:dyDescent="0.3">
      <c r="A29" s="11"/>
      <c r="B29" s="3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9" x14ac:dyDescent="0.3">
      <c r="A30" s="11" t="s">
        <v>98</v>
      </c>
      <c r="B30" s="38"/>
      <c r="C30" s="22">
        <f>C28</f>
        <v>65860</v>
      </c>
      <c r="D30" s="22">
        <f t="shared" ref="D30:N30" si="6">D28</f>
        <v>75860</v>
      </c>
      <c r="E30" s="22">
        <f t="shared" si="6"/>
        <v>85860</v>
      </c>
      <c r="F30" s="22">
        <f t="shared" si="6"/>
        <v>95860</v>
      </c>
      <c r="G30" s="22">
        <f t="shared" si="6"/>
        <v>110860</v>
      </c>
      <c r="H30" s="22">
        <f t="shared" si="6"/>
        <v>175860</v>
      </c>
      <c r="I30" s="22">
        <f t="shared" si="6"/>
        <v>135860</v>
      </c>
      <c r="J30" s="22">
        <f t="shared" si="6"/>
        <v>95860</v>
      </c>
      <c r="K30" s="22">
        <f t="shared" si="6"/>
        <v>75860</v>
      </c>
      <c r="L30" s="22">
        <f t="shared" si="6"/>
        <v>70860</v>
      </c>
      <c r="M30" s="22">
        <f t="shared" si="6"/>
        <v>85860</v>
      </c>
      <c r="N30" s="22">
        <f t="shared" si="6"/>
        <v>110860</v>
      </c>
      <c r="O30" s="22">
        <f>SUM(Table114[[#This Row],[01-Apr-26]:[01-Mar-27]])</f>
        <v>1185320</v>
      </c>
    </row>
    <row r="31" spans="1:19" x14ac:dyDescent="0.3">
      <c r="A31" s="11" t="s">
        <v>99</v>
      </c>
      <c r="B31" s="38"/>
      <c r="C31" s="22">
        <f>C16</f>
        <v>111750</v>
      </c>
      <c r="D31" s="22">
        <f t="shared" ref="D31:N31" si="7">D16</f>
        <v>273500</v>
      </c>
      <c r="E31" s="22">
        <f t="shared" si="7"/>
        <v>468750</v>
      </c>
      <c r="F31" s="22">
        <f t="shared" si="7"/>
        <v>685000</v>
      </c>
      <c r="G31" s="22">
        <f t="shared" si="7"/>
        <v>1206000</v>
      </c>
      <c r="H31" s="22">
        <f t="shared" si="7"/>
        <v>1895500</v>
      </c>
      <c r="I31" s="22">
        <f t="shared" si="7"/>
        <v>1493000</v>
      </c>
      <c r="J31" s="22">
        <f t="shared" si="7"/>
        <v>967250</v>
      </c>
      <c r="K31" s="22">
        <f t="shared" si="7"/>
        <v>313500</v>
      </c>
      <c r="L31" s="22">
        <f t="shared" si="7"/>
        <v>277250</v>
      </c>
      <c r="M31" s="22">
        <f t="shared" si="7"/>
        <v>614750</v>
      </c>
      <c r="N31" s="22">
        <f t="shared" si="7"/>
        <v>949500</v>
      </c>
      <c r="O31" s="22">
        <f>SUM(Table114[[#This Row],[01-Apr-26]:[01-Mar-27]])</f>
        <v>9255750</v>
      </c>
    </row>
    <row r="32" spans="1:19" x14ac:dyDescent="0.3">
      <c r="A32" s="11" t="s">
        <v>100</v>
      </c>
      <c r="B32" s="38"/>
      <c r="C32" s="22">
        <f>C31-C30</f>
        <v>45890</v>
      </c>
      <c r="D32" s="22">
        <f t="shared" ref="D32:O32" si="8">D31-D30</f>
        <v>197640</v>
      </c>
      <c r="E32" s="22">
        <f t="shared" si="8"/>
        <v>382890</v>
      </c>
      <c r="F32" s="22">
        <f t="shared" si="8"/>
        <v>589140</v>
      </c>
      <c r="G32" s="22">
        <f t="shared" si="8"/>
        <v>1095140</v>
      </c>
      <c r="H32" s="22">
        <f t="shared" si="8"/>
        <v>1719640</v>
      </c>
      <c r="I32" s="22">
        <f t="shared" si="8"/>
        <v>1357140</v>
      </c>
      <c r="J32" s="22">
        <f t="shared" si="8"/>
        <v>871390</v>
      </c>
      <c r="K32" s="22">
        <f t="shared" si="8"/>
        <v>237640</v>
      </c>
      <c r="L32" s="22">
        <f t="shared" si="8"/>
        <v>206390</v>
      </c>
      <c r="M32" s="22">
        <f t="shared" si="8"/>
        <v>528890</v>
      </c>
      <c r="N32" s="22">
        <f t="shared" si="8"/>
        <v>838640</v>
      </c>
      <c r="O32" s="22">
        <f t="shared" si="8"/>
        <v>8070430</v>
      </c>
    </row>
    <row r="33" spans="3:15" x14ac:dyDescent="0.3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</sheetData>
  <mergeCells count="2">
    <mergeCell ref="A1:O1"/>
    <mergeCell ref="R10:S10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55" zoomScaleNormal="55" workbookViewId="0">
      <selection sqref="A1:O1"/>
    </sheetView>
  </sheetViews>
  <sheetFormatPr defaultRowHeight="15.6" x14ac:dyDescent="0.3"/>
  <cols>
    <col min="1" max="1" width="46.33203125" style="5" bestFit="1" customWidth="1"/>
    <col min="2" max="2" width="17.6640625" style="5" bestFit="1" customWidth="1"/>
    <col min="3" max="3" width="15.5546875" style="6" bestFit="1" customWidth="1"/>
    <col min="4" max="14" width="15.5546875" style="5" bestFit="1" customWidth="1"/>
    <col min="15" max="15" width="17.21875" style="5" bestFit="1" customWidth="1"/>
    <col min="16" max="17" width="8.88671875" style="5"/>
    <col min="18" max="18" width="26.44140625" style="5" bestFit="1" customWidth="1"/>
    <col min="19" max="19" width="21.88671875" style="5" bestFit="1" customWidth="1"/>
    <col min="20" max="16384" width="8.88671875" style="5"/>
  </cols>
  <sheetData>
    <row r="1" spans="1:19" ht="17.399999999999999" x14ac:dyDescent="0.3">
      <c r="A1" s="49" t="s">
        <v>104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9" x14ac:dyDescent="0.3">
      <c r="A2" s="5" t="s">
        <v>49</v>
      </c>
      <c r="B2" s="7" t="s">
        <v>46</v>
      </c>
      <c r="C2" s="7" t="s">
        <v>61</v>
      </c>
      <c r="D2" s="7" t="s">
        <v>62</v>
      </c>
      <c r="E2" s="7" t="s">
        <v>63</v>
      </c>
      <c r="F2" s="7" t="s">
        <v>64</v>
      </c>
      <c r="G2" s="7" t="s">
        <v>65</v>
      </c>
      <c r="H2" s="7" t="s">
        <v>66</v>
      </c>
      <c r="I2" s="7" t="s">
        <v>67</v>
      </c>
      <c r="J2" s="7" t="s">
        <v>68</v>
      </c>
      <c r="K2" s="7" t="s">
        <v>69</v>
      </c>
      <c r="L2" s="7" t="s">
        <v>70</v>
      </c>
      <c r="M2" s="7" t="s">
        <v>71</v>
      </c>
      <c r="N2" s="7" t="s">
        <v>47</v>
      </c>
      <c r="O2" s="5" t="s">
        <v>19</v>
      </c>
    </row>
    <row r="3" spans="1:19" hidden="1" x14ac:dyDescent="0.3">
      <c r="A3" s="4" t="s">
        <v>88</v>
      </c>
      <c r="B3" s="4"/>
      <c r="C3" s="27">
        <v>12</v>
      </c>
      <c r="D3" s="27">
        <v>15</v>
      </c>
      <c r="E3" s="27">
        <v>21</v>
      </c>
      <c r="F3" s="27">
        <v>27</v>
      </c>
      <c r="G3" s="27">
        <v>34</v>
      </c>
      <c r="H3" s="27">
        <v>39</v>
      </c>
      <c r="I3" s="27">
        <v>45</v>
      </c>
      <c r="J3" s="27">
        <v>30</v>
      </c>
      <c r="K3" s="27">
        <v>20</v>
      </c>
      <c r="L3" s="27">
        <v>17</v>
      </c>
      <c r="M3" s="27">
        <v>15</v>
      </c>
      <c r="N3" s="27">
        <v>23</v>
      </c>
      <c r="O3" s="27">
        <f>SUM(Table106[[#This Row],[01-Apr-27]:[01-Mar-28]])</f>
        <v>298</v>
      </c>
    </row>
    <row r="4" spans="1:19" hidden="1" x14ac:dyDescent="0.3">
      <c r="A4" s="4" t="s">
        <v>89</v>
      </c>
      <c r="B4" s="4"/>
      <c r="C4" s="27">
        <v>17</v>
      </c>
      <c r="D4" s="27">
        <v>20</v>
      </c>
      <c r="E4" s="27">
        <v>24</v>
      </c>
      <c r="F4" s="27">
        <v>35</v>
      </c>
      <c r="G4" s="27">
        <v>42</v>
      </c>
      <c r="H4" s="27">
        <v>50</v>
      </c>
      <c r="I4" s="27">
        <v>57</v>
      </c>
      <c r="J4" s="27">
        <v>47</v>
      </c>
      <c r="K4" s="27">
        <v>32</v>
      </c>
      <c r="L4" s="27">
        <v>20</v>
      </c>
      <c r="M4" s="27">
        <v>19</v>
      </c>
      <c r="N4" s="27">
        <v>30</v>
      </c>
      <c r="O4" s="27">
        <f>SUM(Table106[[#This Row],[01-Apr-27]:[01-Mar-28]])</f>
        <v>393</v>
      </c>
    </row>
    <row r="5" spans="1:19" hidden="1" x14ac:dyDescent="0.3">
      <c r="A5" s="4" t="s">
        <v>90</v>
      </c>
      <c r="B5" s="4"/>
      <c r="C5" s="27">
        <v>20</v>
      </c>
      <c r="D5" s="27">
        <v>27</v>
      </c>
      <c r="E5" s="27">
        <v>30</v>
      </c>
      <c r="F5" s="27">
        <v>37</v>
      </c>
      <c r="G5" s="27">
        <v>44</v>
      </c>
      <c r="H5" s="27">
        <v>59</v>
      </c>
      <c r="I5" s="27">
        <v>67</v>
      </c>
      <c r="J5" s="27">
        <v>69</v>
      </c>
      <c r="K5" s="27">
        <v>51</v>
      </c>
      <c r="L5" s="27">
        <v>41</v>
      </c>
      <c r="M5" s="27">
        <v>32</v>
      </c>
      <c r="N5" s="27">
        <v>44</v>
      </c>
      <c r="O5" s="27">
        <f>SUM(Table106[[#This Row],[01-Apr-27]:[01-Mar-28]])</f>
        <v>521</v>
      </c>
    </row>
    <row r="6" spans="1:19" hidden="1" x14ac:dyDescent="0.3">
      <c r="A6" s="4" t="s">
        <v>91</v>
      </c>
      <c r="B6" s="4"/>
      <c r="C6" s="27">
        <v>7</v>
      </c>
      <c r="D6" s="27">
        <v>8</v>
      </c>
      <c r="E6" s="27">
        <v>11</v>
      </c>
      <c r="F6" s="27">
        <v>13</v>
      </c>
      <c r="G6" s="27">
        <v>15</v>
      </c>
      <c r="H6" s="27">
        <v>20</v>
      </c>
      <c r="I6" s="27">
        <v>23</v>
      </c>
      <c r="J6" s="27">
        <v>20</v>
      </c>
      <c r="K6" s="27">
        <v>17</v>
      </c>
      <c r="L6" s="27">
        <v>15</v>
      </c>
      <c r="M6" s="27">
        <v>11</v>
      </c>
      <c r="N6" s="27">
        <v>13</v>
      </c>
      <c r="O6" s="27">
        <f>SUM(Table106[[#This Row],[01-Apr-27]:[01-Mar-28]])</f>
        <v>173</v>
      </c>
    </row>
    <row r="7" spans="1:19" x14ac:dyDescent="0.3">
      <c r="A7" s="11"/>
      <c r="B7" s="11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9" x14ac:dyDescent="0.3">
      <c r="A8" s="8" t="s">
        <v>101</v>
      </c>
      <c r="B8" s="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hidden="1" x14ac:dyDescent="0.3">
      <c r="A9" s="5" t="s">
        <v>21</v>
      </c>
      <c r="C9" s="29">
        <f>$S$16*C3</f>
        <v>456000</v>
      </c>
      <c r="D9" s="29">
        <f>$S$16*D3</f>
        <v>570000</v>
      </c>
      <c r="E9" s="29">
        <f>$S$16*E3</f>
        <v>798000</v>
      </c>
      <c r="F9" s="29">
        <f>$S$16*F3</f>
        <v>1026000</v>
      </c>
      <c r="G9" s="29">
        <f>$S$16*G3</f>
        <v>1292000</v>
      </c>
      <c r="H9" s="29">
        <f>$S$16*H3</f>
        <v>1482000</v>
      </c>
      <c r="I9" s="29">
        <f>$S$16*I3</f>
        <v>1710000</v>
      </c>
      <c r="J9" s="29">
        <f>$S$16*J3</f>
        <v>1140000</v>
      </c>
      <c r="K9" s="29">
        <f>$S$16*K3</f>
        <v>760000</v>
      </c>
      <c r="L9" s="29">
        <f>$S$16*L3</f>
        <v>646000</v>
      </c>
      <c r="M9" s="29">
        <f>$S$16*M3</f>
        <v>570000</v>
      </c>
      <c r="N9" s="29">
        <f>$S$16*N3</f>
        <v>874000</v>
      </c>
      <c r="O9" s="30">
        <f>SUM(C9:N9)</f>
        <v>11324000</v>
      </c>
    </row>
    <row r="10" spans="1:19" x14ac:dyDescent="0.3">
      <c r="A10" s="4" t="s">
        <v>96</v>
      </c>
      <c r="B10" s="21">
        <f>C9*0.5</f>
        <v>228000</v>
      </c>
      <c r="C10" s="21">
        <f t="shared" ref="C10:M10" si="0">D9*0.5</f>
        <v>285000</v>
      </c>
      <c r="D10" s="21">
        <f t="shared" si="0"/>
        <v>399000</v>
      </c>
      <c r="E10" s="21">
        <f t="shared" si="0"/>
        <v>513000</v>
      </c>
      <c r="F10" s="21">
        <f t="shared" si="0"/>
        <v>646000</v>
      </c>
      <c r="G10" s="21">
        <f t="shared" si="0"/>
        <v>741000</v>
      </c>
      <c r="H10" s="21">
        <f t="shared" si="0"/>
        <v>855000</v>
      </c>
      <c r="I10" s="21">
        <f t="shared" si="0"/>
        <v>570000</v>
      </c>
      <c r="J10" s="21">
        <f t="shared" si="0"/>
        <v>380000</v>
      </c>
      <c r="K10" s="21">
        <f t="shared" si="0"/>
        <v>323000</v>
      </c>
      <c r="L10" s="21">
        <f t="shared" si="0"/>
        <v>285000</v>
      </c>
      <c r="M10" s="21">
        <f t="shared" si="0"/>
        <v>437000</v>
      </c>
      <c r="N10" s="21">
        <f>'Income Statement- Year 3'!B10*0.5</f>
        <v>626400</v>
      </c>
      <c r="O10" s="22">
        <f>SUM(Table106[[#This Row],[01-Apr-27]:[01-Mar-28]])</f>
        <v>6060400</v>
      </c>
    </row>
    <row r="11" spans="1:19" x14ac:dyDescent="0.3">
      <c r="A11" s="5" t="s">
        <v>21</v>
      </c>
      <c r="B11" s="22"/>
      <c r="C11" s="21">
        <f>B10</f>
        <v>228000</v>
      </c>
      <c r="D11" s="21">
        <f t="shared" ref="D11:N11" si="1">C10</f>
        <v>285000</v>
      </c>
      <c r="E11" s="21">
        <f t="shared" si="1"/>
        <v>399000</v>
      </c>
      <c r="F11" s="21">
        <f t="shared" si="1"/>
        <v>513000</v>
      </c>
      <c r="G11" s="21">
        <f t="shared" si="1"/>
        <v>646000</v>
      </c>
      <c r="H11" s="21">
        <f t="shared" si="1"/>
        <v>741000</v>
      </c>
      <c r="I11" s="21">
        <f t="shared" si="1"/>
        <v>855000</v>
      </c>
      <c r="J11" s="21">
        <f t="shared" si="1"/>
        <v>570000</v>
      </c>
      <c r="K11" s="21">
        <f t="shared" si="1"/>
        <v>380000</v>
      </c>
      <c r="L11" s="21">
        <f t="shared" si="1"/>
        <v>323000</v>
      </c>
      <c r="M11" s="21">
        <f t="shared" si="1"/>
        <v>285000</v>
      </c>
      <c r="N11" s="21">
        <f t="shared" si="1"/>
        <v>437000</v>
      </c>
      <c r="O11" s="22">
        <f>SUM(Table106[[#This Row],[01-Apr-27]:[01-Mar-28]])</f>
        <v>5662000</v>
      </c>
    </row>
    <row r="12" spans="1:19" x14ac:dyDescent="0.3">
      <c r="A12" s="5" t="s">
        <v>22</v>
      </c>
      <c r="C12" s="29">
        <f>$S$17*C4</f>
        <v>117300</v>
      </c>
      <c r="D12" s="29">
        <f>$S$17*D4</f>
        <v>138000</v>
      </c>
      <c r="E12" s="29">
        <f>$S$17*E4</f>
        <v>165600</v>
      </c>
      <c r="F12" s="29">
        <f>$S$17*F4</f>
        <v>241500</v>
      </c>
      <c r="G12" s="29">
        <f>$S$17*G4</f>
        <v>289800</v>
      </c>
      <c r="H12" s="29">
        <f>$S$17*H4</f>
        <v>345000</v>
      </c>
      <c r="I12" s="29">
        <f>$S$17*I4</f>
        <v>393300</v>
      </c>
      <c r="J12" s="29">
        <f>$S$17*J4</f>
        <v>324300</v>
      </c>
      <c r="K12" s="29">
        <f>$S$17*K4</f>
        <v>220800</v>
      </c>
      <c r="L12" s="29">
        <f>$S$17*L4</f>
        <v>138000</v>
      </c>
      <c r="M12" s="29">
        <f>$S$17*M4</f>
        <v>131100</v>
      </c>
      <c r="N12" s="29">
        <f>$S$17*N4</f>
        <v>207000</v>
      </c>
      <c r="O12" s="30">
        <f t="shared" ref="O12:O14" si="2">SUM(C12:N12)</f>
        <v>2711700</v>
      </c>
    </row>
    <row r="13" spans="1:19" x14ac:dyDescent="0.3">
      <c r="A13" s="5" t="s">
        <v>24</v>
      </c>
      <c r="C13" s="29">
        <f>$S$18*C5</f>
        <v>440000</v>
      </c>
      <c r="D13" s="29">
        <f>$S$18*D5</f>
        <v>594000</v>
      </c>
      <c r="E13" s="29">
        <f>$S$18*E5</f>
        <v>660000</v>
      </c>
      <c r="F13" s="29">
        <f>$S$18*F5</f>
        <v>814000</v>
      </c>
      <c r="G13" s="29">
        <f>$S$18*G5</f>
        <v>968000</v>
      </c>
      <c r="H13" s="29">
        <f>$S$18*H5</f>
        <v>1298000</v>
      </c>
      <c r="I13" s="29">
        <f>$S$18*I5</f>
        <v>1474000</v>
      </c>
      <c r="J13" s="29">
        <f>$S$18*J5</f>
        <v>1518000</v>
      </c>
      <c r="K13" s="29">
        <f>$S$18*K5</f>
        <v>1122000</v>
      </c>
      <c r="L13" s="29">
        <f>$S$18*L5</f>
        <v>902000</v>
      </c>
      <c r="M13" s="29">
        <f>$S$18*M5</f>
        <v>704000</v>
      </c>
      <c r="N13" s="29">
        <f>$S$18*N5</f>
        <v>968000</v>
      </c>
      <c r="O13" s="30">
        <f t="shared" si="2"/>
        <v>11462000</v>
      </c>
    </row>
    <row r="14" spans="1:19" ht="18" x14ac:dyDescent="0.35">
      <c r="A14" s="5" t="s">
        <v>23</v>
      </c>
      <c r="C14" s="29">
        <f>$S$19*C6</f>
        <v>246400</v>
      </c>
      <c r="D14" s="29">
        <f>$S$19*D6</f>
        <v>281600</v>
      </c>
      <c r="E14" s="29">
        <f>$S$19*E6</f>
        <v>387200</v>
      </c>
      <c r="F14" s="29">
        <f>$S$19*F6</f>
        <v>457600</v>
      </c>
      <c r="G14" s="29">
        <f>$S$19*G6</f>
        <v>528000</v>
      </c>
      <c r="H14" s="29">
        <f>$S$19*H6</f>
        <v>704000</v>
      </c>
      <c r="I14" s="29">
        <f>$S$19*I6</f>
        <v>809600</v>
      </c>
      <c r="J14" s="29">
        <f>$S$19*J6</f>
        <v>704000</v>
      </c>
      <c r="K14" s="29">
        <f>$S$19*K6</f>
        <v>598400</v>
      </c>
      <c r="L14" s="29">
        <f>$S$19*L6</f>
        <v>528000</v>
      </c>
      <c r="M14" s="29">
        <f>$S$19*M6</f>
        <v>387200</v>
      </c>
      <c r="N14" s="29">
        <f>$S$19*N6</f>
        <v>457600</v>
      </c>
      <c r="O14" s="30">
        <f t="shared" si="2"/>
        <v>6089600</v>
      </c>
      <c r="R14" s="37" t="s">
        <v>84</v>
      </c>
      <c r="S14" s="37"/>
    </row>
    <row r="15" spans="1:19" x14ac:dyDescent="0.3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R15" s="23" t="s">
        <v>27</v>
      </c>
      <c r="S15" s="23" t="s">
        <v>26</v>
      </c>
    </row>
    <row r="16" spans="1:19" x14ac:dyDescent="0.3">
      <c r="A16" s="8" t="s">
        <v>102</v>
      </c>
      <c r="B16" s="8"/>
      <c r="C16" s="30">
        <f>SUM(C10:C14)</f>
        <v>1316700</v>
      </c>
      <c r="D16" s="30">
        <f t="shared" ref="D16:N16" si="3">SUM(D10:D14)</f>
        <v>1697600</v>
      </c>
      <c r="E16" s="30">
        <f t="shared" si="3"/>
        <v>2124800</v>
      </c>
      <c r="F16" s="30">
        <f t="shared" si="3"/>
        <v>2672100</v>
      </c>
      <c r="G16" s="30">
        <f t="shared" si="3"/>
        <v>3172800</v>
      </c>
      <c r="H16" s="30">
        <f t="shared" si="3"/>
        <v>3943000</v>
      </c>
      <c r="I16" s="30">
        <f t="shared" si="3"/>
        <v>4101900</v>
      </c>
      <c r="J16" s="30">
        <f t="shared" si="3"/>
        <v>3496300</v>
      </c>
      <c r="K16" s="30">
        <f t="shared" si="3"/>
        <v>2644200</v>
      </c>
      <c r="L16" s="30">
        <f t="shared" si="3"/>
        <v>2176000</v>
      </c>
      <c r="M16" s="30">
        <f t="shared" si="3"/>
        <v>1944300</v>
      </c>
      <c r="N16" s="30">
        <f t="shared" si="3"/>
        <v>2696000</v>
      </c>
      <c r="O16" s="30">
        <f>SUM(O10:O14)</f>
        <v>31985700</v>
      </c>
      <c r="R16" s="5" t="s">
        <v>21</v>
      </c>
      <c r="S16" s="9">
        <v>38000</v>
      </c>
    </row>
    <row r="17" spans="1:19" x14ac:dyDescent="0.3">
      <c r="A17" s="8"/>
      <c r="B17" s="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R17" s="5" t="s">
        <v>22</v>
      </c>
      <c r="S17" s="9">
        <v>6900</v>
      </c>
    </row>
    <row r="18" spans="1:19" x14ac:dyDescent="0.3">
      <c r="A18" s="8" t="s">
        <v>94</v>
      </c>
      <c r="B18" s="8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R18" s="5" t="s">
        <v>24</v>
      </c>
      <c r="S18" s="9">
        <v>22000</v>
      </c>
    </row>
    <row r="19" spans="1:19" x14ac:dyDescent="0.3">
      <c r="A19" s="5" t="s">
        <v>29</v>
      </c>
      <c r="C19" s="29">
        <f>$S$23*$S$31</f>
        <v>59500</v>
      </c>
      <c r="D19" s="29">
        <f>$S$23*$S$31</f>
        <v>59500</v>
      </c>
      <c r="E19" s="29">
        <f>$S$23*$S$31</f>
        <v>59500</v>
      </c>
      <c r="F19" s="29">
        <f>$S$23*$S$31</f>
        <v>59500</v>
      </c>
      <c r="G19" s="29">
        <f>$S$23*$S$31</f>
        <v>59500</v>
      </c>
      <c r="H19" s="29">
        <f>$S$23*$S$31</f>
        <v>59500</v>
      </c>
      <c r="I19" s="29">
        <f>$S$23*$S$31</f>
        <v>59500</v>
      </c>
      <c r="J19" s="29">
        <f>$S$23*$S$31</f>
        <v>59500</v>
      </c>
      <c r="K19" s="29">
        <f>$S$23*$S$31</f>
        <v>59500</v>
      </c>
      <c r="L19" s="29">
        <f>$S$23*$S$31</f>
        <v>59500</v>
      </c>
      <c r="M19" s="29">
        <f>$S$23*$S$31</f>
        <v>59500</v>
      </c>
      <c r="N19" s="29">
        <f>$S$23*$S$31</f>
        <v>59500</v>
      </c>
      <c r="O19" s="30">
        <f>SUM(C19:N19)</f>
        <v>714000</v>
      </c>
      <c r="R19" s="5" t="s">
        <v>23</v>
      </c>
      <c r="S19" s="9">
        <v>35200</v>
      </c>
    </row>
    <row r="20" spans="1:19" x14ac:dyDescent="0.3">
      <c r="A20" s="4" t="s">
        <v>11</v>
      </c>
      <c r="B20" s="4"/>
      <c r="C20" s="29">
        <v>17500</v>
      </c>
      <c r="D20" s="29">
        <v>17500</v>
      </c>
      <c r="E20" s="29">
        <v>17500</v>
      </c>
      <c r="F20" s="29">
        <v>17500</v>
      </c>
      <c r="G20" s="29">
        <v>17500</v>
      </c>
      <c r="H20" s="29">
        <v>17500</v>
      </c>
      <c r="I20" s="29">
        <v>17500</v>
      </c>
      <c r="J20" s="29">
        <v>17500</v>
      </c>
      <c r="K20" s="29">
        <v>17500</v>
      </c>
      <c r="L20" s="29">
        <v>17500</v>
      </c>
      <c r="M20" s="29">
        <v>17500</v>
      </c>
      <c r="N20" s="29">
        <v>17500</v>
      </c>
      <c r="O20" s="30">
        <f t="shared" ref="O20:O26" si="4">SUM(C20:N20)</f>
        <v>210000</v>
      </c>
      <c r="R20" s="5" t="s">
        <v>25</v>
      </c>
      <c r="S20" s="9">
        <v>5500</v>
      </c>
    </row>
    <row r="21" spans="1:19" x14ac:dyDescent="0.3">
      <c r="A21" s="4" t="s">
        <v>31</v>
      </c>
      <c r="B21" s="4"/>
      <c r="C21" s="29">
        <v>300</v>
      </c>
      <c r="D21" s="29">
        <v>300</v>
      </c>
      <c r="E21" s="29">
        <v>300</v>
      </c>
      <c r="F21" s="29">
        <v>300</v>
      </c>
      <c r="G21" s="29">
        <v>300</v>
      </c>
      <c r="H21" s="29">
        <v>300</v>
      </c>
      <c r="I21" s="29">
        <v>300</v>
      </c>
      <c r="J21" s="29">
        <v>300</v>
      </c>
      <c r="K21" s="29">
        <v>300</v>
      </c>
      <c r="L21" s="29">
        <v>300</v>
      </c>
      <c r="M21" s="29">
        <v>300</v>
      </c>
      <c r="N21" s="29">
        <v>300</v>
      </c>
      <c r="O21" s="30">
        <f t="shared" si="4"/>
        <v>3600</v>
      </c>
      <c r="S21" s="23"/>
    </row>
    <row r="22" spans="1:19" x14ac:dyDescent="0.3">
      <c r="A22" s="4" t="s">
        <v>32</v>
      </c>
      <c r="B22" s="4"/>
      <c r="C22" s="29">
        <f>$S$26*C3</f>
        <v>60000</v>
      </c>
      <c r="D22" s="29">
        <f>$S$26*D3</f>
        <v>75000</v>
      </c>
      <c r="E22" s="29">
        <f>$S$26*E3</f>
        <v>105000</v>
      </c>
      <c r="F22" s="29">
        <f>$S$26*F3</f>
        <v>135000</v>
      </c>
      <c r="G22" s="29">
        <f>$S$26*G3</f>
        <v>170000</v>
      </c>
      <c r="H22" s="29">
        <f>$S$26*H3</f>
        <v>195000</v>
      </c>
      <c r="I22" s="29">
        <f>$S$26*I3</f>
        <v>225000</v>
      </c>
      <c r="J22" s="29">
        <f>$S$26*J3</f>
        <v>150000</v>
      </c>
      <c r="K22" s="29">
        <f>$S$26*K3</f>
        <v>100000</v>
      </c>
      <c r="L22" s="29">
        <f>$S$26*L3</f>
        <v>85000</v>
      </c>
      <c r="M22" s="29">
        <f>$S$26*M3</f>
        <v>75000</v>
      </c>
      <c r="N22" s="29">
        <f>$S$26*N3</f>
        <v>115000</v>
      </c>
      <c r="O22" s="30">
        <f t="shared" si="4"/>
        <v>1490000</v>
      </c>
      <c r="R22" s="5" t="s">
        <v>18</v>
      </c>
      <c r="S22" s="23"/>
    </row>
    <row r="23" spans="1:19" x14ac:dyDescent="0.3">
      <c r="A23" s="5" t="s">
        <v>33</v>
      </c>
      <c r="C23" s="29">
        <f>$S$16*$S$27</f>
        <v>6840</v>
      </c>
      <c r="D23" s="29">
        <f>$S$16*$S$27</f>
        <v>6840</v>
      </c>
      <c r="E23" s="29">
        <f>$S$16*$S$27</f>
        <v>6840</v>
      </c>
      <c r="F23" s="29">
        <f>$S$16*$S$27</f>
        <v>6840</v>
      </c>
      <c r="G23" s="29">
        <f>$S$16*$S$27</f>
        <v>6840</v>
      </c>
      <c r="H23" s="29">
        <f>$S$16*$S$27</f>
        <v>6840</v>
      </c>
      <c r="I23" s="29">
        <f>$S$16*$S$27</f>
        <v>6840</v>
      </c>
      <c r="J23" s="29">
        <f>$S$16*$S$27</f>
        <v>6840</v>
      </c>
      <c r="K23" s="29">
        <f>$S$16*$S$27</f>
        <v>6840</v>
      </c>
      <c r="L23" s="29">
        <f>$S$16*$S$27</f>
        <v>6840</v>
      </c>
      <c r="M23" s="29">
        <f>$S$16*$S$27</f>
        <v>6840</v>
      </c>
      <c r="N23" s="29">
        <f>$S$16*$S$27</f>
        <v>6840</v>
      </c>
      <c r="O23" s="30">
        <f t="shared" si="4"/>
        <v>82080</v>
      </c>
      <c r="R23" s="5" t="s">
        <v>34</v>
      </c>
      <c r="S23" s="9">
        <v>4250</v>
      </c>
    </row>
    <row r="24" spans="1:19" x14ac:dyDescent="0.3">
      <c r="A24" s="4" t="s">
        <v>12</v>
      </c>
      <c r="B24" s="4"/>
      <c r="C24" s="29">
        <v>13520</v>
      </c>
      <c r="D24" s="31">
        <v>13520</v>
      </c>
      <c r="E24" s="31">
        <v>13520</v>
      </c>
      <c r="F24" s="31">
        <v>13520</v>
      </c>
      <c r="G24" s="31">
        <v>13520</v>
      </c>
      <c r="H24" s="31">
        <v>13520</v>
      </c>
      <c r="I24" s="31">
        <v>13520</v>
      </c>
      <c r="J24" s="31">
        <v>13520</v>
      </c>
      <c r="K24" s="31">
        <v>13520</v>
      </c>
      <c r="L24" s="31">
        <v>13520</v>
      </c>
      <c r="M24" s="31">
        <v>13520</v>
      </c>
      <c r="N24" s="31">
        <v>13520</v>
      </c>
      <c r="O24" s="32">
        <f t="shared" si="4"/>
        <v>162240</v>
      </c>
      <c r="R24" s="4" t="s">
        <v>11</v>
      </c>
      <c r="S24" s="9">
        <v>17500</v>
      </c>
    </row>
    <row r="25" spans="1:19" x14ac:dyDescent="0.3">
      <c r="A25" s="4" t="s">
        <v>13</v>
      </c>
      <c r="B25" s="4"/>
      <c r="C25" s="29">
        <v>490</v>
      </c>
      <c r="D25" s="29">
        <v>490</v>
      </c>
      <c r="E25" s="29">
        <v>490</v>
      </c>
      <c r="F25" s="29">
        <v>490</v>
      </c>
      <c r="G25" s="29">
        <v>490</v>
      </c>
      <c r="H25" s="29">
        <v>490</v>
      </c>
      <c r="I25" s="29">
        <v>490</v>
      </c>
      <c r="J25" s="29">
        <v>490</v>
      </c>
      <c r="K25" s="29">
        <v>490</v>
      </c>
      <c r="L25" s="29">
        <v>490</v>
      </c>
      <c r="M25" s="29">
        <v>490</v>
      </c>
      <c r="N25" s="29">
        <v>490</v>
      </c>
      <c r="O25" s="30">
        <f t="shared" si="4"/>
        <v>5880</v>
      </c>
      <c r="R25" s="4" t="s">
        <v>31</v>
      </c>
      <c r="S25" s="9">
        <v>300</v>
      </c>
    </row>
    <row r="26" spans="1:19" x14ac:dyDescent="0.3">
      <c r="A26" s="4" t="s">
        <v>30</v>
      </c>
      <c r="B26" s="4"/>
      <c r="C26" s="29">
        <v>500</v>
      </c>
      <c r="D26" s="29">
        <v>500</v>
      </c>
      <c r="E26" s="29">
        <v>500</v>
      </c>
      <c r="F26" s="29">
        <v>500</v>
      </c>
      <c r="G26" s="29">
        <v>500</v>
      </c>
      <c r="H26" s="29">
        <v>500</v>
      </c>
      <c r="I26" s="29">
        <v>500</v>
      </c>
      <c r="J26" s="29">
        <v>500</v>
      </c>
      <c r="K26" s="29">
        <v>500</v>
      </c>
      <c r="L26" s="29">
        <v>500</v>
      </c>
      <c r="M26" s="29">
        <v>500</v>
      </c>
      <c r="N26" s="29">
        <v>500</v>
      </c>
      <c r="O26" s="30">
        <f t="shared" si="4"/>
        <v>6000</v>
      </c>
      <c r="R26" s="4" t="s">
        <v>32</v>
      </c>
      <c r="S26" s="9">
        <v>5000</v>
      </c>
    </row>
    <row r="27" spans="1:19" x14ac:dyDescent="0.3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R27" s="5" t="s">
        <v>33</v>
      </c>
      <c r="S27" s="10">
        <v>0.18</v>
      </c>
    </row>
    <row r="28" spans="1:19" x14ac:dyDescent="0.3">
      <c r="A28" s="11" t="s">
        <v>95</v>
      </c>
      <c r="B28" s="11"/>
      <c r="C28" s="30">
        <f>SUM(C19:C26)</f>
        <v>158650</v>
      </c>
      <c r="D28" s="30">
        <f t="shared" ref="D28:N28" si="5">SUM(D19:D26)</f>
        <v>173650</v>
      </c>
      <c r="E28" s="30">
        <f t="shared" si="5"/>
        <v>203650</v>
      </c>
      <c r="F28" s="30">
        <f t="shared" si="5"/>
        <v>233650</v>
      </c>
      <c r="G28" s="30">
        <f t="shared" si="5"/>
        <v>268650</v>
      </c>
      <c r="H28" s="30">
        <f t="shared" si="5"/>
        <v>293650</v>
      </c>
      <c r="I28" s="30">
        <f t="shared" si="5"/>
        <v>323650</v>
      </c>
      <c r="J28" s="30">
        <f t="shared" si="5"/>
        <v>248650</v>
      </c>
      <c r="K28" s="30">
        <f t="shared" si="5"/>
        <v>198650</v>
      </c>
      <c r="L28" s="30">
        <f t="shared" si="5"/>
        <v>183650</v>
      </c>
      <c r="M28" s="30">
        <f t="shared" si="5"/>
        <v>173650</v>
      </c>
      <c r="N28" s="30">
        <f t="shared" si="5"/>
        <v>213650</v>
      </c>
      <c r="O28" s="30">
        <f>SUM(O19:O26)</f>
        <v>2673800</v>
      </c>
      <c r="R28" s="4" t="s">
        <v>12</v>
      </c>
      <c r="S28" s="9">
        <v>13520</v>
      </c>
    </row>
    <row r="29" spans="1:19" x14ac:dyDescent="0.3">
      <c r="A29" s="11"/>
      <c r="B29" s="4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R29" s="4" t="s">
        <v>13</v>
      </c>
      <c r="S29" s="9">
        <v>490</v>
      </c>
    </row>
    <row r="30" spans="1:19" x14ac:dyDescent="0.3">
      <c r="A30" s="11" t="s">
        <v>98</v>
      </c>
      <c r="B30" s="43"/>
      <c r="C30" s="44">
        <f>C28</f>
        <v>158650</v>
      </c>
      <c r="D30" s="44">
        <f t="shared" ref="D30:N30" si="6">D28</f>
        <v>173650</v>
      </c>
      <c r="E30" s="44">
        <f t="shared" si="6"/>
        <v>203650</v>
      </c>
      <c r="F30" s="44">
        <f t="shared" si="6"/>
        <v>233650</v>
      </c>
      <c r="G30" s="44">
        <f t="shared" si="6"/>
        <v>268650</v>
      </c>
      <c r="H30" s="44">
        <f t="shared" si="6"/>
        <v>293650</v>
      </c>
      <c r="I30" s="44">
        <f t="shared" si="6"/>
        <v>323650</v>
      </c>
      <c r="J30" s="44">
        <f t="shared" si="6"/>
        <v>248650</v>
      </c>
      <c r="K30" s="44">
        <f t="shared" si="6"/>
        <v>198650</v>
      </c>
      <c r="L30" s="44">
        <f t="shared" si="6"/>
        <v>183650</v>
      </c>
      <c r="M30" s="44">
        <f t="shared" si="6"/>
        <v>173650</v>
      </c>
      <c r="N30" s="44">
        <f t="shared" si="6"/>
        <v>213650</v>
      </c>
      <c r="O30" s="44">
        <f>SUM(Table106[[#This Row],[01-Apr-27]:[01-Mar-28]])</f>
        <v>2673800</v>
      </c>
      <c r="R30" s="4" t="s">
        <v>30</v>
      </c>
      <c r="S30" s="9">
        <v>500</v>
      </c>
    </row>
    <row r="31" spans="1:19" x14ac:dyDescent="0.3">
      <c r="A31" s="11" t="s">
        <v>99</v>
      </c>
      <c r="B31" s="43"/>
      <c r="C31" s="44">
        <f>C16</f>
        <v>1316700</v>
      </c>
      <c r="D31" s="44">
        <f t="shared" ref="D31:N31" si="7">D16</f>
        <v>1697600</v>
      </c>
      <c r="E31" s="44">
        <f t="shared" si="7"/>
        <v>2124800</v>
      </c>
      <c r="F31" s="44">
        <f t="shared" si="7"/>
        <v>2672100</v>
      </c>
      <c r="G31" s="44">
        <f t="shared" si="7"/>
        <v>3172800</v>
      </c>
      <c r="H31" s="44">
        <f t="shared" si="7"/>
        <v>3943000</v>
      </c>
      <c r="I31" s="44">
        <f t="shared" si="7"/>
        <v>4101900</v>
      </c>
      <c r="J31" s="44">
        <f t="shared" si="7"/>
        <v>3496300</v>
      </c>
      <c r="K31" s="44">
        <f t="shared" si="7"/>
        <v>2644200</v>
      </c>
      <c r="L31" s="44">
        <f t="shared" si="7"/>
        <v>2176000</v>
      </c>
      <c r="M31" s="44">
        <f t="shared" si="7"/>
        <v>1944300</v>
      </c>
      <c r="N31" s="44">
        <f t="shared" si="7"/>
        <v>2696000</v>
      </c>
      <c r="O31" s="44">
        <f>SUM(Table106[[#This Row],[01-Apr-27]:[01-Mar-28]])</f>
        <v>31985700</v>
      </c>
      <c r="R31" s="4" t="s">
        <v>35</v>
      </c>
      <c r="S31" s="23">
        <v>14</v>
      </c>
    </row>
    <row r="32" spans="1:19" x14ac:dyDescent="0.3">
      <c r="A32" s="11" t="s">
        <v>100</v>
      </c>
      <c r="B32" s="43"/>
      <c r="C32" s="44">
        <f>C31-C30</f>
        <v>1158050</v>
      </c>
      <c r="D32" s="44">
        <f t="shared" ref="D32:O32" si="8">D31-D30</f>
        <v>1523950</v>
      </c>
      <c r="E32" s="44">
        <f t="shared" si="8"/>
        <v>1921150</v>
      </c>
      <c r="F32" s="44">
        <f t="shared" si="8"/>
        <v>2438450</v>
      </c>
      <c r="G32" s="44">
        <f t="shared" si="8"/>
        <v>2904150</v>
      </c>
      <c r="H32" s="44">
        <f t="shared" si="8"/>
        <v>3649350</v>
      </c>
      <c r="I32" s="44">
        <f t="shared" si="8"/>
        <v>3778250</v>
      </c>
      <c r="J32" s="44">
        <f t="shared" si="8"/>
        <v>3247650</v>
      </c>
      <c r="K32" s="44">
        <f t="shared" si="8"/>
        <v>2445550</v>
      </c>
      <c r="L32" s="44">
        <f t="shared" si="8"/>
        <v>1992350</v>
      </c>
      <c r="M32" s="44">
        <f t="shared" si="8"/>
        <v>1770650</v>
      </c>
      <c r="N32" s="44">
        <f t="shared" si="8"/>
        <v>2482350</v>
      </c>
      <c r="O32" s="44">
        <f t="shared" si="8"/>
        <v>29311900</v>
      </c>
      <c r="R32" s="4" t="s">
        <v>28</v>
      </c>
      <c r="S32" s="12">
        <v>0.12</v>
      </c>
    </row>
  </sheetData>
  <mergeCells count="2">
    <mergeCell ref="A1:O1"/>
    <mergeCell ref="R14:S14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70" zoomScaleNormal="70" workbookViewId="0">
      <selection sqref="A1:O1"/>
    </sheetView>
  </sheetViews>
  <sheetFormatPr defaultRowHeight="15.6" x14ac:dyDescent="0.3"/>
  <cols>
    <col min="1" max="1" width="39.6640625" style="5" bestFit="1" customWidth="1"/>
    <col min="2" max="2" width="14.21875" style="5" bestFit="1" customWidth="1"/>
    <col min="3" max="3" width="15.5546875" style="6" bestFit="1" customWidth="1"/>
    <col min="4" max="10" width="15.5546875" style="5" bestFit="1" customWidth="1"/>
    <col min="11" max="11" width="16.88671875" style="5" bestFit="1" customWidth="1"/>
    <col min="12" max="12" width="15.5546875" style="5" bestFit="1" customWidth="1"/>
    <col min="13" max="13" width="16.77734375" style="5" bestFit="1" customWidth="1"/>
    <col min="14" max="14" width="16.5546875" style="5" bestFit="1" customWidth="1"/>
    <col min="15" max="15" width="17.21875" style="5" bestFit="1" customWidth="1"/>
    <col min="16" max="17" width="8.88671875" style="5"/>
    <col min="18" max="18" width="22.77734375" style="5" bestFit="1" customWidth="1"/>
    <col min="19" max="19" width="17.6640625" style="5" bestFit="1" customWidth="1"/>
    <col min="20" max="16384" width="8.88671875" style="5"/>
  </cols>
  <sheetData>
    <row r="1" spans="1:15" ht="17.399999999999999" x14ac:dyDescent="0.3">
      <c r="A1" s="49" t="s">
        <v>106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3">
      <c r="A2" s="5" t="s">
        <v>49</v>
      </c>
      <c r="B2" s="7" t="s">
        <v>47</v>
      </c>
      <c r="C2" s="7" t="s">
        <v>50</v>
      </c>
      <c r="D2" s="7" t="s">
        <v>51</v>
      </c>
      <c r="E2" s="7" t="s">
        <v>52</v>
      </c>
      <c r="F2" s="7" t="s">
        <v>53</v>
      </c>
      <c r="G2" s="7" t="s">
        <v>54</v>
      </c>
      <c r="H2" s="7" t="s">
        <v>55</v>
      </c>
      <c r="I2" s="7" t="s">
        <v>56</v>
      </c>
      <c r="J2" s="7" t="s">
        <v>57</v>
      </c>
      <c r="K2" s="7" t="s">
        <v>58</v>
      </c>
      <c r="L2" s="7" t="s">
        <v>59</v>
      </c>
      <c r="M2" s="7" t="s">
        <v>60</v>
      </c>
      <c r="N2" s="7" t="s">
        <v>48</v>
      </c>
      <c r="O2" s="5" t="s">
        <v>19</v>
      </c>
    </row>
    <row r="3" spans="1:15" x14ac:dyDescent="0.3">
      <c r="A3" s="24"/>
      <c r="B3" s="24"/>
      <c r="C3" s="25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5"/>
    </row>
    <row r="4" spans="1:15" hidden="1" x14ac:dyDescent="0.3">
      <c r="A4" s="4" t="s">
        <v>88</v>
      </c>
      <c r="B4" s="4"/>
      <c r="C4" s="28">
        <v>29</v>
      </c>
      <c r="D4" s="27">
        <v>40</v>
      </c>
      <c r="E4" s="27">
        <v>55</v>
      </c>
      <c r="F4" s="27">
        <v>59</v>
      </c>
      <c r="G4" s="27">
        <v>68</v>
      </c>
      <c r="H4" s="27">
        <v>77</v>
      </c>
      <c r="I4" s="27">
        <v>70</v>
      </c>
      <c r="J4" s="27">
        <v>62</v>
      </c>
      <c r="K4" s="27">
        <v>49</v>
      </c>
      <c r="L4" s="27">
        <v>31</v>
      </c>
      <c r="M4" s="27">
        <v>20</v>
      </c>
      <c r="N4" s="27">
        <v>43</v>
      </c>
      <c r="O4" s="28">
        <f>SUM(Table98[[#This Row],[01-Apr-28]:[01-Mar-29]])</f>
        <v>603</v>
      </c>
    </row>
    <row r="5" spans="1:15" ht="14.4" hidden="1" customHeight="1" x14ac:dyDescent="0.3">
      <c r="A5" s="4" t="s">
        <v>89</v>
      </c>
      <c r="B5" s="4"/>
      <c r="C5" s="28">
        <v>42</v>
      </c>
      <c r="D5" s="27">
        <v>50</v>
      </c>
      <c r="E5" s="27">
        <v>68</v>
      </c>
      <c r="F5" s="27">
        <v>77</v>
      </c>
      <c r="G5" s="27">
        <v>79</v>
      </c>
      <c r="H5" s="27">
        <v>85</v>
      </c>
      <c r="I5" s="27">
        <v>80</v>
      </c>
      <c r="J5" s="27">
        <v>70</v>
      </c>
      <c r="K5" s="27">
        <v>51</v>
      </c>
      <c r="L5" s="27">
        <v>30</v>
      </c>
      <c r="M5" s="27">
        <v>19</v>
      </c>
      <c r="N5" s="27">
        <v>31</v>
      </c>
      <c r="O5" s="28">
        <f>SUM(Table98[[#This Row],[01-Apr-28]:[01-Mar-29]])</f>
        <v>682</v>
      </c>
    </row>
    <row r="6" spans="1:15" hidden="1" x14ac:dyDescent="0.3">
      <c r="A6" s="4" t="s">
        <v>90</v>
      </c>
      <c r="B6" s="4"/>
      <c r="C6" s="28">
        <v>59</v>
      </c>
      <c r="D6" s="27">
        <v>71</v>
      </c>
      <c r="E6" s="27">
        <v>79</v>
      </c>
      <c r="F6" s="27">
        <v>89</v>
      </c>
      <c r="G6" s="27">
        <v>95</v>
      </c>
      <c r="H6" s="27">
        <v>101</v>
      </c>
      <c r="I6" s="27">
        <v>90</v>
      </c>
      <c r="J6" s="27">
        <v>83</v>
      </c>
      <c r="K6" s="27">
        <v>50</v>
      </c>
      <c r="L6" s="27">
        <v>29</v>
      </c>
      <c r="M6" s="27">
        <v>17</v>
      </c>
      <c r="N6" s="27">
        <v>49</v>
      </c>
      <c r="O6" s="28">
        <f>SUM(Table98[[#This Row],[01-Apr-28]:[01-Mar-29]])</f>
        <v>812</v>
      </c>
    </row>
    <row r="7" spans="1:15" hidden="1" x14ac:dyDescent="0.3">
      <c r="A7" s="4" t="s">
        <v>91</v>
      </c>
      <c r="B7" s="4"/>
      <c r="C7" s="28">
        <v>27</v>
      </c>
      <c r="D7" s="27">
        <v>38</v>
      </c>
      <c r="E7" s="27">
        <v>44</v>
      </c>
      <c r="F7" s="27">
        <v>52</v>
      </c>
      <c r="G7" s="27">
        <v>55</v>
      </c>
      <c r="H7" s="27">
        <v>59</v>
      </c>
      <c r="I7" s="27">
        <v>47</v>
      </c>
      <c r="J7" s="27">
        <v>40</v>
      </c>
      <c r="K7" s="27">
        <v>29</v>
      </c>
      <c r="L7" s="27">
        <v>14</v>
      </c>
      <c r="M7" s="27">
        <v>10</v>
      </c>
      <c r="N7" s="27">
        <v>22</v>
      </c>
      <c r="O7" s="28">
        <f>SUM(Table98[[#This Row],[01-Apr-28]:[01-Mar-29]])</f>
        <v>437</v>
      </c>
    </row>
    <row r="8" spans="1:15" hidden="1" x14ac:dyDescent="0.3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5"/>
    </row>
    <row r="9" spans="1:15" x14ac:dyDescent="0.3">
      <c r="A9" s="8" t="s">
        <v>101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idden="1" x14ac:dyDescent="0.3">
      <c r="A10" s="5" t="s">
        <v>21</v>
      </c>
      <c r="C10" s="29">
        <f>$S$19*C4</f>
        <v>1252800</v>
      </c>
      <c r="D10" s="29">
        <f>$S$19*D4</f>
        <v>1728000</v>
      </c>
      <c r="E10" s="29">
        <f>$S$19*E4</f>
        <v>2376000</v>
      </c>
      <c r="F10" s="29">
        <f>$S$19*F4</f>
        <v>2548800</v>
      </c>
      <c r="G10" s="29">
        <f>$S$19*G4</f>
        <v>2937600</v>
      </c>
      <c r="H10" s="29">
        <f>$S$19*H4</f>
        <v>3326400</v>
      </c>
      <c r="I10" s="29">
        <f>$S$19*I4</f>
        <v>3024000</v>
      </c>
      <c r="J10" s="29">
        <f>$S$19*J4</f>
        <v>2678400</v>
      </c>
      <c r="K10" s="29">
        <f>$S$19*K4</f>
        <v>2116800</v>
      </c>
      <c r="L10" s="29">
        <f>$S$19*L4</f>
        <v>1339200</v>
      </c>
      <c r="M10" s="29">
        <f>$S$19*M4</f>
        <v>864000</v>
      </c>
      <c r="N10" s="29">
        <f>$S$19*N4</f>
        <v>1857600</v>
      </c>
      <c r="O10" s="30">
        <f>SUM(C10:N10)</f>
        <v>26049600</v>
      </c>
    </row>
    <row r="11" spans="1:15" x14ac:dyDescent="0.3">
      <c r="A11" s="4" t="s">
        <v>96</v>
      </c>
      <c r="B11" s="41">
        <f>C10*0.5</f>
        <v>626400</v>
      </c>
      <c r="C11" s="41">
        <f t="shared" ref="C11:M11" si="0">D10*0.5</f>
        <v>864000</v>
      </c>
      <c r="D11" s="41">
        <f t="shared" si="0"/>
        <v>1188000</v>
      </c>
      <c r="E11" s="41">
        <f t="shared" si="0"/>
        <v>1274400</v>
      </c>
      <c r="F11" s="41">
        <f t="shared" si="0"/>
        <v>1468800</v>
      </c>
      <c r="G11" s="41">
        <f t="shared" si="0"/>
        <v>1663200</v>
      </c>
      <c r="H11" s="41">
        <f t="shared" si="0"/>
        <v>1512000</v>
      </c>
      <c r="I11" s="41">
        <f t="shared" si="0"/>
        <v>1339200</v>
      </c>
      <c r="J11" s="41">
        <f t="shared" si="0"/>
        <v>1058400</v>
      </c>
      <c r="K11" s="41">
        <f t="shared" si="0"/>
        <v>669600</v>
      </c>
      <c r="L11" s="41">
        <f t="shared" si="0"/>
        <v>432000</v>
      </c>
      <c r="M11" s="41">
        <f t="shared" si="0"/>
        <v>928800</v>
      </c>
      <c r="N11" s="41">
        <v>0</v>
      </c>
      <c r="O11" s="42">
        <f>SUM(Table98[[#This Row],[01-Apr-28]:[01-Mar-29]])</f>
        <v>12398400</v>
      </c>
    </row>
    <row r="12" spans="1:15" x14ac:dyDescent="0.3">
      <c r="A12" s="5" t="s">
        <v>21</v>
      </c>
      <c r="B12" s="42"/>
      <c r="C12" s="41">
        <f>B11</f>
        <v>626400</v>
      </c>
      <c r="D12" s="41">
        <f t="shared" ref="D12:M12" si="1">C11</f>
        <v>864000</v>
      </c>
      <c r="E12" s="41">
        <f t="shared" si="1"/>
        <v>1188000</v>
      </c>
      <c r="F12" s="41">
        <f t="shared" si="1"/>
        <v>1274400</v>
      </c>
      <c r="G12" s="41">
        <f t="shared" si="1"/>
        <v>1468800</v>
      </c>
      <c r="H12" s="41">
        <f t="shared" si="1"/>
        <v>1663200</v>
      </c>
      <c r="I12" s="41">
        <f t="shared" si="1"/>
        <v>1512000</v>
      </c>
      <c r="J12" s="41">
        <f t="shared" si="1"/>
        <v>1339200</v>
      </c>
      <c r="K12" s="41">
        <f t="shared" si="1"/>
        <v>1058400</v>
      </c>
      <c r="L12" s="41">
        <f t="shared" si="1"/>
        <v>669600</v>
      </c>
      <c r="M12" s="41">
        <f t="shared" si="1"/>
        <v>432000</v>
      </c>
      <c r="N12" s="41">
        <f>M11</f>
        <v>928800</v>
      </c>
      <c r="O12" s="42">
        <f>SUM(Table98[[#This Row],[01-Apr-28]:[01-Mar-29]])</f>
        <v>13024800</v>
      </c>
    </row>
    <row r="13" spans="1:15" x14ac:dyDescent="0.3">
      <c r="A13" s="5" t="s">
        <v>22</v>
      </c>
      <c r="C13" s="29">
        <f>$S$20*C5</f>
        <v>344400</v>
      </c>
      <c r="D13" s="29">
        <f>$S$20*D5</f>
        <v>410000</v>
      </c>
      <c r="E13" s="29">
        <f>$S$20*E5</f>
        <v>557600</v>
      </c>
      <c r="F13" s="29">
        <f>$S$20*F5</f>
        <v>631400</v>
      </c>
      <c r="G13" s="29">
        <f>$S$20*G5</f>
        <v>647800</v>
      </c>
      <c r="H13" s="29">
        <f>$S$20*H5</f>
        <v>697000</v>
      </c>
      <c r="I13" s="29">
        <f>$S$20*I5</f>
        <v>656000</v>
      </c>
      <c r="J13" s="29">
        <f>$S$20*J5</f>
        <v>574000</v>
      </c>
      <c r="K13" s="29">
        <f>$S$20*K5</f>
        <v>418200</v>
      </c>
      <c r="L13" s="29">
        <f>$S$20*L5</f>
        <v>246000</v>
      </c>
      <c r="M13" s="29">
        <f>$S$20*M5</f>
        <v>155800</v>
      </c>
      <c r="N13" s="29">
        <f>$S$20*N5</f>
        <v>254200</v>
      </c>
      <c r="O13" s="30">
        <f t="shared" ref="O13:O15" si="2">SUM(C13:N13)</f>
        <v>5592400</v>
      </c>
    </row>
    <row r="14" spans="1:15" x14ac:dyDescent="0.3">
      <c r="A14" s="5" t="s">
        <v>24</v>
      </c>
      <c r="C14" s="29">
        <f>$S$21*C6</f>
        <v>1416000</v>
      </c>
      <c r="D14" s="29">
        <f>$S$21*D6</f>
        <v>1704000</v>
      </c>
      <c r="E14" s="29">
        <f>$S$21*E6</f>
        <v>1896000</v>
      </c>
      <c r="F14" s="29">
        <f>$S$21*F6</f>
        <v>2136000</v>
      </c>
      <c r="G14" s="29">
        <f>$S$21*G6</f>
        <v>2280000</v>
      </c>
      <c r="H14" s="29">
        <f>$S$21*H6</f>
        <v>2424000</v>
      </c>
      <c r="I14" s="29">
        <f>$S$21*I6</f>
        <v>2160000</v>
      </c>
      <c r="J14" s="29">
        <f>$S$21*J6</f>
        <v>1992000</v>
      </c>
      <c r="K14" s="29">
        <f>$S$21*K6</f>
        <v>1200000</v>
      </c>
      <c r="L14" s="29">
        <f>$S$21*L6</f>
        <v>696000</v>
      </c>
      <c r="M14" s="29">
        <f>$S$21*M6</f>
        <v>408000</v>
      </c>
      <c r="N14" s="29">
        <f>$S$21*N6</f>
        <v>1176000</v>
      </c>
      <c r="O14" s="30">
        <f t="shared" si="2"/>
        <v>19488000</v>
      </c>
    </row>
    <row r="15" spans="1:15" x14ac:dyDescent="0.3">
      <c r="A15" s="5" t="s">
        <v>23</v>
      </c>
      <c r="C15" s="29">
        <f>$S$22*C7</f>
        <v>993600</v>
      </c>
      <c r="D15" s="29">
        <f>$S$22*D7</f>
        <v>1398400</v>
      </c>
      <c r="E15" s="29">
        <f>$S$22*E7</f>
        <v>1619200</v>
      </c>
      <c r="F15" s="29">
        <f>$S$22*F7</f>
        <v>1913600</v>
      </c>
      <c r="G15" s="29">
        <f>$S$22*G7</f>
        <v>2024000</v>
      </c>
      <c r="H15" s="29">
        <f>$S$22*H7</f>
        <v>2171200</v>
      </c>
      <c r="I15" s="29">
        <f>$S$22*I7</f>
        <v>1729600</v>
      </c>
      <c r="J15" s="29">
        <f>$S$22*J7</f>
        <v>1472000</v>
      </c>
      <c r="K15" s="29">
        <f>$S$22*K7</f>
        <v>1067200</v>
      </c>
      <c r="L15" s="29">
        <f>$S$22*L7</f>
        <v>515200</v>
      </c>
      <c r="M15" s="29">
        <f>$S$22*M7</f>
        <v>368000</v>
      </c>
      <c r="N15" s="29">
        <f>$S$22*N7</f>
        <v>809600</v>
      </c>
      <c r="O15" s="30">
        <f t="shared" si="2"/>
        <v>16081600</v>
      </c>
    </row>
    <row r="16" spans="1:15" x14ac:dyDescent="0.3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9" ht="18" x14ac:dyDescent="0.35">
      <c r="A17" s="8" t="s">
        <v>102</v>
      </c>
      <c r="B17" s="8"/>
      <c r="C17" s="30">
        <f>SUM(C11:C15)</f>
        <v>4244400</v>
      </c>
      <c r="D17" s="30">
        <f t="shared" ref="D17:N17" si="3">SUM(D10:D15)</f>
        <v>7292400</v>
      </c>
      <c r="E17" s="30">
        <f t="shared" si="3"/>
        <v>8911200</v>
      </c>
      <c r="F17" s="30">
        <f t="shared" si="3"/>
        <v>9973000</v>
      </c>
      <c r="G17" s="30">
        <f t="shared" si="3"/>
        <v>11021400</v>
      </c>
      <c r="H17" s="30">
        <f t="shared" si="3"/>
        <v>11793800</v>
      </c>
      <c r="I17" s="30">
        <f t="shared" si="3"/>
        <v>10420800</v>
      </c>
      <c r="J17" s="30">
        <f t="shared" si="3"/>
        <v>9114000</v>
      </c>
      <c r="K17" s="30">
        <f t="shared" si="3"/>
        <v>6530200</v>
      </c>
      <c r="L17" s="30">
        <f t="shared" si="3"/>
        <v>3898000</v>
      </c>
      <c r="M17" s="30">
        <f t="shared" si="3"/>
        <v>3156600</v>
      </c>
      <c r="N17" s="30">
        <f t="shared" si="3"/>
        <v>5026200</v>
      </c>
      <c r="O17" s="30">
        <f>SUM(O11:O15)</f>
        <v>66585200</v>
      </c>
      <c r="R17" s="37" t="s">
        <v>84</v>
      </c>
      <c r="S17" s="37"/>
    </row>
    <row r="18" spans="1:19" x14ac:dyDescent="0.3">
      <c r="A18" s="8"/>
      <c r="B18" s="8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R18" s="23" t="s">
        <v>27</v>
      </c>
      <c r="S18" s="23" t="s">
        <v>26</v>
      </c>
    </row>
    <row r="19" spans="1:19" x14ac:dyDescent="0.3">
      <c r="A19" s="8" t="s">
        <v>94</v>
      </c>
      <c r="B19" s="8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R19" s="5" t="s">
        <v>21</v>
      </c>
      <c r="S19" s="9">
        <v>43200</v>
      </c>
    </row>
    <row r="20" spans="1:19" x14ac:dyDescent="0.3">
      <c r="A20" s="5" t="s">
        <v>29</v>
      </c>
      <c r="C20" s="29">
        <f>$S$26*$S$34</f>
        <v>81000</v>
      </c>
      <c r="D20" s="29">
        <f>$S$26*$S$34</f>
        <v>81000</v>
      </c>
      <c r="E20" s="29">
        <f>$S$26*$S$34</f>
        <v>81000</v>
      </c>
      <c r="F20" s="29">
        <f>$S$26*$S$34</f>
        <v>81000</v>
      </c>
      <c r="G20" s="29">
        <f>$S$26*$S$34</f>
        <v>81000</v>
      </c>
      <c r="H20" s="29">
        <f>$S$26*$S$34</f>
        <v>81000</v>
      </c>
      <c r="I20" s="29">
        <f>$S$26*$S$34</f>
        <v>81000</v>
      </c>
      <c r="J20" s="29">
        <f>$S$26*$S$34</f>
        <v>81000</v>
      </c>
      <c r="K20" s="29">
        <f>$S$26*$S$34</f>
        <v>81000</v>
      </c>
      <c r="L20" s="29">
        <f>$S$26*$S$34</f>
        <v>81000</v>
      </c>
      <c r="M20" s="29">
        <f>$S$26*$S$34</f>
        <v>81000</v>
      </c>
      <c r="N20" s="29">
        <f>$S$26*$S$34</f>
        <v>81000</v>
      </c>
      <c r="O20" s="30">
        <f>SUM(C20:N20)</f>
        <v>972000</v>
      </c>
      <c r="R20" s="5" t="s">
        <v>22</v>
      </c>
      <c r="S20" s="9">
        <v>8200</v>
      </c>
    </row>
    <row r="21" spans="1:19" x14ac:dyDescent="0.3">
      <c r="A21" s="4" t="s">
        <v>11</v>
      </c>
      <c r="B21" s="4"/>
      <c r="C21" s="29">
        <v>20000</v>
      </c>
      <c r="D21" s="29">
        <v>20000</v>
      </c>
      <c r="E21" s="29">
        <v>20000</v>
      </c>
      <c r="F21" s="29">
        <v>20000</v>
      </c>
      <c r="G21" s="29">
        <v>20000</v>
      </c>
      <c r="H21" s="29">
        <v>20000</v>
      </c>
      <c r="I21" s="29">
        <v>20000</v>
      </c>
      <c r="J21" s="29">
        <v>20000</v>
      </c>
      <c r="K21" s="29">
        <v>20000</v>
      </c>
      <c r="L21" s="29">
        <v>20000</v>
      </c>
      <c r="M21" s="29">
        <v>20000</v>
      </c>
      <c r="N21" s="29">
        <v>20000</v>
      </c>
      <c r="O21" s="30">
        <f t="shared" ref="O21:O27" si="4">SUM(C21:N21)</f>
        <v>240000</v>
      </c>
      <c r="R21" s="5" t="s">
        <v>24</v>
      </c>
      <c r="S21" s="9">
        <v>24000</v>
      </c>
    </row>
    <row r="22" spans="1:19" x14ac:dyDescent="0.3">
      <c r="A22" s="4" t="s">
        <v>31</v>
      </c>
      <c r="B22" s="4"/>
      <c r="C22" s="29">
        <v>350</v>
      </c>
      <c r="D22" s="29">
        <v>350</v>
      </c>
      <c r="E22" s="29">
        <v>350</v>
      </c>
      <c r="F22" s="29">
        <v>350</v>
      </c>
      <c r="G22" s="29">
        <v>350</v>
      </c>
      <c r="H22" s="29">
        <v>350</v>
      </c>
      <c r="I22" s="29">
        <v>350</v>
      </c>
      <c r="J22" s="29">
        <v>350</v>
      </c>
      <c r="K22" s="29">
        <v>350</v>
      </c>
      <c r="L22" s="29">
        <v>350</v>
      </c>
      <c r="M22" s="29">
        <v>350</v>
      </c>
      <c r="N22" s="29">
        <v>350</v>
      </c>
      <c r="O22" s="30">
        <f t="shared" si="4"/>
        <v>4200</v>
      </c>
      <c r="R22" s="5" t="s">
        <v>23</v>
      </c>
      <c r="S22" s="9">
        <v>36800</v>
      </c>
    </row>
    <row r="23" spans="1:19" x14ac:dyDescent="0.3">
      <c r="A23" s="4" t="s">
        <v>32</v>
      </c>
      <c r="B23" s="4"/>
      <c r="C23" s="29">
        <f>$S$29*C4</f>
        <v>145000</v>
      </c>
      <c r="D23" s="29">
        <f>$S$29*D4</f>
        <v>200000</v>
      </c>
      <c r="E23" s="29">
        <f>$S$29*E4</f>
        <v>275000</v>
      </c>
      <c r="F23" s="29">
        <f>$S$29*F4</f>
        <v>295000</v>
      </c>
      <c r="G23" s="29">
        <f>$S$29*G4</f>
        <v>340000</v>
      </c>
      <c r="H23" s="29">
        <f>$S$29*H4</f>
        <v>385000</v>
      </c>
      <c r="I23" s="29">
        <f>$S$29*I4</f>
        <v>350000</v>
      </c>
      <c r="J23" s="29">
        <f>$S$29*J4</f>
        <v>310000</v>
      </c>
      <c r="K23" s="29">
        <f>$S$29*K4</f>
        <v>245000</v>
      </c>
      <c r="L23" s="29">
        <f>$S$29*L4</f>
        <v>155000</v>
      </c>
      <c r="M23" s="29">
        <f>$S$29*M4</f>
        <v>100000</v>
      </c>
      <c r="N23" s="29">
        <f>$S$29*N4</f>
        <v>215000</v>
      </c>
      <c r="O23" s="30">
        <f t="shared" si="4"/>
        <v>3015000</v>
      </c>
      <c r="R23" s="5" t="s">
        <v>25</v>
      </c>
      <c r="S23" s="9">
        <v>5520</v>
      </c>
    </row>
    <row r="24" spans="1:19" x14ac:dyDescent="0.3">
      <c r="A24" s="5" t="s">
        <v>33</v>
      </c>
      <c r="C24" s="29">
        <f>$S$19*$S$30</f>
        <v>8640</v>
      </c>
      <c r="D24" s="29">
        <f>$S$19*$S$30</f>
        <v>8640</v>
      </c>
      <c r="E24" s="29">
        <f>$S$19*$S$30</f>
        <v>8640</v>
      </c>
      <c r="F24" s="29">
        <f>$S$19*$S$30</f>
        <v>8640</v>
      </c>
      <c r="G24" s="29">
        <f>$S$19*$S$30</f>
        <v>8640</v>
      </c>
      <c r="H24" s="29">
        <f>$S$19*$S$30</f>
        <v>8640</v>
      </c>
      <c r="I24" s="29">
        <f>$S$19*$S$30</f>
        <v>8640</v>
      </c>
      <c r="J24" s="29">
        <f>$S$19*$S$30</f>
        <v>8640</v>
      </c>
      <c r="K24" s="29">
        <f>$S$19*$S$30</f>
        <v>8640</v>
      </c>
      <c r="L24" s="29">
        <f>$S$19*$S$30</f>
        <v>8640</v>
      </c>
      <c r="M24" s="29">
        <f>$S$19*$S$30</f>
        <v>8640</v>
      </c>
      <c r="N24" s="29">
        <f>$S$19*$S$30</f>
        <v>8640</v>
      </c>
      <c r="O24" s="30">
        <f t="shared" si="4"/>
        <v>103680</v>
      </c>
      <c r="S24" s="23"/>
    </row>
    <row r="25" spans="1:19" x14ac:dyDescent="0.3">
      <c r="A25" s="4" t="s">
        <v>12</v>
      </c>
      <c r="B25" s="4"/>
      <c r="C25" s="29">
        <v>15000</v>
      </c>
      <c r="D25" s="29">
        <v>15000</v>
      </c>
      <c r="E25" s="29">
        <v>15000</v>
      </c>
      <c r="F25" s="29">
        <v>15000</v>
      </c>
      <c r="G25" s="29">
        <v>15000</v>
      </c>
      <c r="H25" s="29">
        <v>15000</v>
      </c>
      <c r="I25" s="29">
        <v>15000</v>
      </c>
      <c r="J25" s="29">
        <v>15000</v>
      </c>
      <c r="K25" s="29">
        <v>15000</v>
      </c>
      <c r="L25" s="29">
        <v>15000</v>
      </c>
      <c r="M25" s="29">
        <v>15000</v>
      </c>
      <c r="N25" s="29">
        <v>15000</v>
      </c>
      <c r="O25" s="30">
        <f t="shared" si="4"/>
        <v>180000</v>
      </c>
      <c r="R25" s="5" t="s">
        <v>18</v>
      </c>
      <c r="S25" s="23"/>
    </row>
    <row r="26" spans="1:19" x14ac:dyDescent="0.3">
      <c r="A26" s="4" t="s">
        <v>13</v>
      </c>
      <c r="B26" s="4"/>
      <c r="C26" s="29">
        <v>590</v>
      </c>
      <c r="D26" s="29">
        <v>590</v>
      </c>
      <c r="E26" s="29">
        <v>590</v>
      </c>
      <c r="F26" s="29">
        <v>590</v>
      </c>
      <c r="G26" s="29">
        <v>590</v>
      </c>
      <c r="H26" s="29">
        <v>590</v>
      </c>
      <c r="I26" s="29">
        <v>590</v>
      </c>
      <c r="J26" s="29">
        <v>590</v>
      </c>
      <c r="K26" s="29">
        <v>590</v>
      </c>
      <c r="L26" s="29">
        <v>590</v>
      </c>
      <c r="M26" s="29">
        <v>590</v>
      </c>
      <c r="N26" s="29">
        <v>590</v>
      </c>
      <c r="O26" s="30">
        <f t="shared" si="4"/>
        <v>7080</v>
      </c>
      <c r="R26" s="5" t="s">
        <v>34</v>
      </c>
      <c r="S26" s="9">
        <v>4500</v>
      </c>
    </row>
    <row r="27" spans="1:19" x14ac:dyDescent="0.3">
      <c r="A27" s="4" t="s">
        <v>30</v>
      </c>
      <c r="B27" s="4"/>
      <c r="C27" s="29">
        <v>500</v>
      </c>
      <c r="D27" s="29">
        <v>500</v>
      </c>
      <c r="E27" s="29">
        <v>500</v>
      </c>
      <c r="F27" s="29">
        <v>500</v>
      </c>
      <c r="G27" s="29">
        <v>500</v>
      </c>
      <c r="H27" s="29">
        <v>500</v>
      </c>
      <c r="I27" s="29">
        <v>500</v>
      </c>
      <c r="J27" s="29">
        <v>500</v>
      </c>
      <c r="K27" s="29">
        <v>500</v>
      </c>
      <c r="L27" s="29">
        <v>500</v>
      </c>
      <c r="M27" s="29">
        <v>500</v>
      </c>
      <c r="N27" s="29">
        <v>500</v>
      </c>
      <c r="O27" s="30">
        <f t="shared" si="4"/>
        <v>6000</v>
      </c>
      <c r="R27" s="4" t="s">
        <v>11</v>
      </c>
      <c r="S27" s="9">
        <v>20000</v>
      </c>
    </row>
    <row r="28" spans="1:19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R28" s="4" t="s">
        <v>31</v>
      </c>
      <c r="S28" s="9">
        <v>350</v>
      </c>
    </row>
    <row r="29" spans="1:19" x14ac:dyDescent="0.3">
      <c r="A29" s="11" t="s">
        <v>105</v>
      </c>
      <c r="B29" s="11"/>
      <c r="C29" s="30">
        <f>SUM(C20:C27)</f>
        <v>271080</v>
      </c>
      <c r="D29" s="30">
        <f t="shared" ref="D29:N29" si="5">SUM(D20:D27)</f>
        <v>326080</v>
      </c>
      <c r="E29" s="30">
        <f t="shared" si="5"/>
        <v>401080</v>
      </c>
      <c r="F29" s="30">
        <f t="shared" si="5"/>
        <v>421080</v>
      </c>
      <c r="G29" s="30">
        <f t="shared" si="5"/>
        <v>466080</v>
      </c>
      <c r="H29" s="30">
        <f t="shared" si="5"/>
        <v>511080</v>
      </c>
      <c r="I29" s="30">
        <f t="shared" si="5"/>
        <v>476080</v>
      </c>
      <c r="J29" s="30">
        <f t="shared" si="5"/>
        <v>436080</v>
      </c>
      <c r="K29" s="30">
        <f t="shared" si="5"/>
        <v>371080</v>
      </c>
      <c r="L29" s="30">
        <f t="shared" si="5"/>
        <v>281080</v>
      </c>
      <c r="M29" s="30">
        <f t="shared" si="5"/>
        <v>226080</v>
      </c>
      <c r="N29" s="30">
        <f t="shared" si="5"/>
        <v>341080</v>
      </c>
      <c r="O29" s="30">
        <f>SUM(O20:O27)</f>
        <v>4527960</v>
      </c>
      <c r="R29" s="4" t="s">
        <v>32</v>
      </c>
      <c r="S29" s="9">
        <v>5000</v>
      </c>
    </row>
    <row r="30" spans="1:19" x14ac:dyDescent="0.3">
      <c r="A30" s="11"/>
      <c r="B30" s="4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R30" s="5" t="s">
        <v>33</v>
      </c>
      <c r="S30" s="10">
        <v>0.2</v>
      </c>
    </row>
    <row r="31" spans="1:19" x14ac:dyDescent="0.3">
      <c r="A31" s="11" t="s">
        <v>98</v>
      </c>
      <c r="B31" s="43"/>
      <c r="C31" s="30">
        <f>C29</f>
        <v>271080</v>
      </c>
      <c r="D31" s="30">
        <f t="shared" ref="D31:O31" si="6">D29</f>
        <v>326080</v>
      </c>
      <c r="E31" s="30">
        <f t="shared" si="6"/>
        <v>401080</v>
      </c>
      <c r="F31" s="30">
        <f t="shared" si="6"/>
        <v>421080</v>
      </c>
      <c r="G31" s="30">
        <f t="shared" si="6"/>
        <v>466080</v>
      </c>
      <c r="H31" s="30">
        <f t="shared" si="6"/>
        <v>511080</v>
      </c>
      <c r="I31" s="30">
        <f t="shared" si="6"/>
        <v>476080</v>
      </c>
      <c r="J31" s="30">
        <f t="shared" si="6"/>
        <v>436080</v>
      </c>
      <c r="K31" s="30">
        <f t="shared" si="6"/>
        <v>371080</v>
      </c>
      <c r="L31" s="30">
        <f t="shared" si="6"/>
        <v>281080</v>
      </c>
      <c r="M31" s="30">
        <f t="shared" si="6"/>
        <v>226080</v>
      </c>
      <c r="N31" s="30">
        <f t="shared" si="6"/>
        <v>341080</v>
      </c>
      <c r="O31" s="30">
        <f t="shared" si="6"/>
        <v>4527960</v>
      </c>
      <c r="R31" s="4" t="s">
        <v>12</v>
      </c>
      <c r="S31" s="9">
        <v>15000</v>
      </c>
    </row>
    <row r="32" spans="1:19" x14ac:dyDescent="0.3">
      <c r="A32" s="11" t="s">
        <v>99</v>
      </c>
      <c r="B32" s="43"/>
      <c r="C32" s="30">
        <f>C17</f>
        <v>4244400</v>
      </c>
      <c r="D32" s="30">
        <f t="shared" ref="D32:O32" si="7">D17</f>
        <v>7292400</v>
      </c>
      <c r="E32" s="30">
        <f t="shared" si="7"/>
        <v>8911200</v>
      </c>
      <c r="F32" s="30">
        <f t="shared" si="7"/>
        <v>9973000</v>
      </c>
      <c r="G32" s="30">
        <f t="shared" si="7"/>
        <v>11021400</v>
      </c>
      <c r="H32" s="30">
        <f t="shared" si="7"/>
        <v>11793800</v>
      </c>
      <c r="I32" s="30">
        <f t="shared" si="7"/>
        <v>10420800</v>
      </c>
      <c r="J32" s="30">
        <f t="shared" si="7"/>
        <v>9114000</v>
      </c>
      <c r="K32" s="30">
        <f t="shared" si="7"/>
        <v>6530200</v>
      </c>
      <c r="L32" s="30">
        <f t="shared" si="7"/>
        <v>3898000</v>
      </c>
      <c r="M32" s="30">
        <f t="shared" si="7"/>
        <v>3156600</v>
      </c>
      <c r="N32" s="30">
        <f t="shared" si="7"/>
        <v>5026200</v>
      </c>
      <c r="O32" s="30">
        <f t="shared" si="7"/>
        <v>66585200</v>
      </c>
      <c r="R32" s="4" t="s">
        <v>13</v>
      </c>
      <c r="S32" s="9">
        <v>590</v>
      </c>
    </row>
    <row r="33" spans="1:19" x14ac:dyDescent="0.3">
      <c r="A33" s="11" t="s">
        <v>100</v>
      </c>
      <c r="B33" s="43"/>
      <c r="C33" s="30">
        <f>C32-C31</f>
        <v>3973320</v>
      </c>
      <c r="D33" s="30">
        <f t="shared" ref="D33:O33" si="8">D32-D31</f>
        <v>6966320</v>
      </c>
      <c r="E33" s="30">
        <f t="shared" si="8"/>
        <v>8510120</v>
      </c>
      <c r="F33" s="30">
        <f t="shared" si="8"/>
        <v>9551920</v>
      </c>
      <c r="G33" s="30">
        <f t="shared" si="8"/>
        <v>10555320</v>
      </c>
      <c r="H33" s="30">
        <f t="shared" si="8"/>
        <v>11282720</v>
      </c>
      <c r="I33" s="30">
        <f t="shared" si="8"/>
        <v>9944720</v>
      </c>
      <c r="J33" s="30">
        <f t="shared" si="8"/>
        <v>8677920</v>
      </c>
      <c r="K33" s="30">
        <f t="shared" si="8"/>
        <v>6159120</v>
      </c>
      <c r="L33" s="30">
        <f t="shared" si="8"/>
        <v>3616920</v>
      </c>
      <c r="M33" s="30">
        <f t="shared" si="8"/>
        <v>2930520</v>
      </c>
      <c r="N33" s="30">
        <f t="shared" si="8"/>
        <v>4685120</v>
      </c>
      <c r="O33" s="30">
        <f t="shared" si="8"/>
        <v>62057240</v>
      </c>
      <c r="R33" s="4" t="s">
        <v>30</v>
      </c>
      <c r="S33" s="9">
        <v>500</v>
      </c>
    </row>
    <row r="34" spans="1:19" x14ac:dyDescent="0.3">
      <c r="R34" s="4" t="s">
        <v>35</v>
      </c>
      <c r="S34" s="23">
        <v>18</v>
      </c>
    </row>
    <row r="35" spans="1:19" x14ac:dyDescent="0.3">
      <c r="R35" s="4" t="s">
        <v>28</v>
      </c>
      <c r="S35" s="12">
        <v>0.12</v>
      </c>
    </row>
  </sheetData>
  <mergeCells count="2">
    <mergeCell ref="A1:O1"/>
    <mergeCell ref="R17:S17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5" zoomScaleNormal="85" workbookViewId="0">
      <selection activeCell="K33" sqref="K33"/>
    </sheetView>
  </sheetViews>
  <sheetFormatPr defaultRowHeight="14.4" x14ac:dyDescent="0.3"/>
  <cols>
    <col min="1" max="1" width="21.5546875" bestFit="1" customWidth="1"/>
    <col min="2" max="2" width="15.21875" bestFit="1" customWidth="1"/>
    <col min="3" max="3" width="22.44140625" bestFit="1" customWidth="1"/>
    <col min="4" max="4" width="11.6640625" style="45" bestFit="1" customWidth="1"/>
    <col min="11" max="11" width="10.44140625" bestFit="1" customWidth="1"/>
  </cols>
  <sheetData>
    <row r="1" spans="1:4" ht="17.399999999999999" x14ac:dyDescent="0.3">
      <c r="A1" s="49" t="s">
        <v>83</v>
      </c>
      <c r="B1" s="48"/>
      <c r="C1" s="48"/>
      <c r="D1" s="48"/>
    </row>
    <row r="2" spans="1:4" x14ac:dyDescent="0.3">
      <c r="A2" t="s">
        <v>43</v>
      </c>
      <c r="B2" t="s">
        <v>44</v>
      </c>
      <c r="C2" t="s">
        <v>45</v>
      </c>
      <c r="D2" s="45" t="s">
        <v>116</v>
      </c>
    </row>
    <row r="3" spans="1:4" x14ac:dyDescent="0.3">
      <c r="A3" s="46" t="s">
        <v>108</v>
      </c>
    </row>
    <row r="4" spans="1:4" x14ac:dyDescent="0.3">
      <c r="B4" t="s">
        <v>107</v>
      </c>
    </row>
    <row r="5" spans="1:4" x14ac:dyDescent="0.3">
      <c r="C5" t="s">
        <v>39</v>
      </c>
      <c r="D5" s="45">
        <f>'Income Statement- Year 1'!N29</f>
        <v>7859930</v>
      </c>
    </row>
    <row r="6" spans="1:4" x14ac:dyDescent="0.3">
      <c r="A6" s="46" t="s">
        <v>85</v>
      </c>
      <c r="D6" s="47">
        <f>D5</f>
        <v>7859930</v>
      </c>
    </row>
    <row r="8" spans="1:4" x14ac:dyDescent="0.3">
      <c r="B8" t="s">
        <v>38</v>
      </c>
    </row>
    <row r="9" spans="1:4" x14ac:dyDescent="0.3">
      <c r="C9" t="s">
        <v>2</v>
      </c>
      <c r="D9" s="45">
        <f>'Start Up'!C6</f>
        <v>50000</v>
      </c>
    </row>
    <row r="10" spans="1:4" x14ac:dyDescent="0.3">
      <c r="A10" s="46" t="s">
        <v>86</v>
      </c>
      <c r="D10" s="47">
        <f>D9</f>
        <v>50000</v>
      </c>
    </row>
    <row r="12" spans="1:4" x14ac:dyDescent="0.3">
      <c r="A12" s="46" t="s">
        <v>87</v>
      </c>
      <c r="D12" s="47">
        <f>D6+D10</f>
        <v>7909930</v>
      </c>
    </row>
    <row r="14" spans="1:4" x14ac:dyDescent="0.3">
      <c r="A14" s="46" t="s">
        <v>42</v>
      </c>
    </row>
    <row r="15" spans="1:4" x14ac:dyDescent="0.3">
      <c r="B15" t="s">
        <v>109</v>
      </c>
    </row>
    <row r="16" spans="1:4" x14ac:dyDescent="0.3">
      <c r="C16" t="s">
        <v>40</v>
      </c>
      <c r="D16" s="45">
        <f>'Income Statement- Year 1'!N30</f>
        <v>943191.6</v>
      </c>
    </row>
    <row r="17" spans="1:12" x14ac:dyDescent="0.3">
      <c r="A17" s="46" t="s">
        <v>115</v>
      </c>
      <c r="D17" s="47">
        <f>D16</f>
        <v>943191.6</v>
      </c>
    </row>
    <row r="18" spans="1:12" x14ac:dyDescent="0.3">
      <c r="B18" t="s">
        <v>110</v>
      </c>
      <c r="K18" t="s">
        <v>113</v>
      </c>
      <c r="L18" s="45">
        <v>45500</v>
      </c>
    </row>
    <row r="19" spans="1:12" x14ac:dyDescent="0.3">
      <c r="C19" t="s">
        <v>111</v>
      </c>
      <c r="D19" s="45">
        <f>'Start Up'!C10</f>
        <v>95500</v>
      </c>
    </row>
    <row r="20" spans="1:12" x14ac:dyDescent="0.3">
      <c r="C20" t="s">
        <v>112</v>
      </c>
      <c r="D20" s="45">
        <f>'Income Statement- Year 1'!N31-'Balance Sheet - Year 1'!L18</f>
        <v>6871238.4000000004</v>
      </c>
    </row>
    <row r="21" spans="1:12" x14ac:dyDescent="0.3">
      <c r="A21" s="46" t="s">
        <v>41</v>
      </c>
      <c r="D21" s="47">
        <f>SUM(D19:D20)</f>
        <v>6966738.4000000004</v>
      </c>
    </row>
    <row r="23" spans="1:12" x14ac:dyDescent="0.3">
      <c r="A23" s="46" t="s">
        <v>114</v>
      </c>
      <c r="D23" s="47">
        <f>D16+D21</f>
        <v>7909930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</vt:lpstr>
      <vt:lpstr>Income Statement- Year 1</vt:lpstr>
      <vt:lpstr>Income Statement- Year 2</vt:lpstr>
      <vt:lpstr>Income Statement- Year 3</vt:lpstr>
      <vt:lpstr>Cash Flow - Year 1</vt:lpstr>
      <vt:lpstr>Cash Flow - Year 2</vt:lpstr>
      <vt:lpstr>Cash Flow - Year 3</vt:lpstr>
      <vt:lpstr>Balance Sheet - Year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2025-11-05T17:13:36Z</dcterms:created>
  <dcterms:modified xsi:type="dcterms:W3CDTF">2025-11-20T07:45:56Z</dcterms:modified>
</cp:coreProperties>
</file>